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gure 1" sheetId="1" r:id="rId4"/>
    <sheet state="visible" name="Figure-2" sheetId="2" r:id="rId5"/>
    <sheet state="visible" name="Figure-3" sheetId="3" r:id="rId6"/>
    <sheet state="visible" name="Figure-4" sheetId="4" r:id="rId7"/>
    <sheet state="visible" name="Figure-5" sheetId="5" r:id="rId8"/>
    <sheet state="visible" name="Figure-6" sheetId="6" r:id="rId9"/>
    <sheet state="visible" name="Calibrating IEA data to CEA" sheetId="7" r:id="rId10"/>
  </sheets>
  <definedNames/>
  <calcPr/>
</workbook>
</file>

<file path=xl/sharedStrings.xml><?xml version="1.0" encoding="utf-8"?>
<sst xmlns="http://schemas.openxmlformats.org/spreadsheetml/2006/main" count="194" uniqueCount="107">
  <si>
    <t>Historical electricity generation data (TWh)</t>
  </si>
  <si>
    <t>Fuel</t>
  </si>
  <si>
    <t>Biomass and waste</t>
  </si>
  <si>
    <t>Coal</t>
  </si>
  <si>
    <t>Gas</t>
  </si>
  <si>
    <t>Hydro</t>
  </si>
  <si>
    <t>Nuclear</t>
  </si>
  <si>
    <t>Other fossil</t>
  </si>
  <si>
    <t>Other renewables</t>
  </si>
  <si>
    <t>Solar</t>
  </si>
  <si>
    <t>Wind</t>
  </si>
  <si>
    <t>Total</t>
  </si>
  <si>
    <t xml:space="preserve">Sources: </t>
  </si>
  <si>
    <t>https://npp.gov.in/monthlyGenerationReportsAct</t>
  </si>
  <si>
    <t>https://ember.shinyapps.io/GlobalElectricityDashboard/</t>
  </si>
  <si>
    <t>Year-on-year change in annual generation by source (TWh)</t>
  </si>
  <si>
    <t>Change in demand</t>
  </si>
  <si>
    <t xml:space="preserve"> </t>
  </si>
  <si>
    <t>Changes in electricity generation, compared to 2018</t>
  </si>
  <si>
    <t>All figures in TWh</t>
  </si>
  <si>
    <t>Year</t>
  </si>
  <si>
    <t>Indian government forecasts - see rows 30-33</t>
  </si>
  <si>
    <t>Adjusted for COVID-19 shock - see rows 35-40</t>
  </si>
  <si>
    <t>IEA India Vision Case - see rows 30-33</t>
  </si>
  <si>
    <t>IEA Sustainable Development Scenario - see rows 30-33</t>
  </si>
  <si>
    <t>Electricity Demand Growth</t>
  </si>
  <si>
    <t>Wind and Solar</t>
  </si>
  <si>
    <t>Other (Gas, Hydro, Nuclear, Biomass)</t>
  </si>
  <si>
    <t>FY2021 - 22</t>
  </si>
  <si>
    <t>FY 2026 - 27</t>
  </si>
  <si>
    <t>FY 2029 - 30</t>
  </si>
  <si>
    <t>CEA historical data</t>
  </si>
  <si>
    <t>NEP13 forecasts</t>
  </si>
  <si>
    <t>OGCM forecasts</t>
  </si>
  <si>
    <t>Recalibrated IEA forecasts</t>
  </si>
  <si>
    <t>Source</t>
  </si>
  <si>
    <t>2021-22</t>
  </si>
  <si>
    <t>2026-27</t>
  </si>
  <si>
    <t>Optimal 2018-19</t>
  </si>
  <si>
    <t>Optimal 2029-30</t>
  </si>
  <si>
    <t>SDS 2025</t>
  </si>
  <si>
    <t>SDS 2030</t>
  </si>
  <si>
    <t>IVC 2030</t>
  </si>
  <si>
    <t>Total generation</t>
  </si>
  <si>
    <t>Change vs 2018</t>
  </si>
  <si>
    <t>Demand vs 2018</t>
  </si>
  <si>
    <t>Wind+solar vs 2018</t>
  </si>
  <si>
    <t>Coal vs 2018</t>
  </si>
  <si>
    <t>Others vs 2018</t>
  </si>
  <si>
    <t>COVID-19 demand shock adjusted forecasts</t>
  </si>
  <si>
    <t>Assuming 11% drop in projected electricity demand</t>
  </si>
  <si>
    <t>Total generation (adjusted)</t>
  </si>
  <si>
    <t>Adjusted Demand vs 2018</t>
  </si>
  <si>
    <t>Wind and solar generation in TWh</t>
  </si>
  <si>
    <t>Type</t>
  </si>
  <si>
    <t>Wind (TWh)</t>
  </si>
  <si>
    <t>Solar (TWh)</t>
  </si>
  <si>
    <t>Historical CEA data</t>
  </si>
  <si>
    <t>2021-22*</t>
  </si>
  <si>
    <t>2026-27*</t>
  </si>
  <si>
    <t>2029-30*</t>
  </si>
  <si>
    <t>Sources</t>
  </si>
  <si>
    <t>CEA's 13th Nation Electricity Plan</t>
  </si>
  <si>
    <t>CEA's 13th Optimal Generation Capacity Mix Report</t>
  </si>
  <si>
    <t>Changes in coal power capacity</t>
  </si>
  <si>
    <t>All values in GW</t>
  </si>
  <si>
    <t>Subcritical</t>
  </si>
  <si>
    <t>Supercritical</t>
  </si>
  <si>
    <t>Others</t>
  </si>
  <si>
    <t>Optimal Gen Mix projection</t>
  </si>
  <si>
    <t>Operational Aug 20</t>
  </si>
  <si>
    <t>Government estimate of new additions by 2023</t>
  </si>
  <si>
    <t>Closure by 2025</t>
  </si>
  <si>
    <t xml:space="preserve">Operational in 2025 </t>
  </si>
  <si>
    <t>Closure by 2030</t>
  </si>
  <si>
    <t>Operational in 2030</t>
  </si>
  <si>
    <t>Sources:</t>
  </si>
  <si>
    <t>CEA's list of thermal plants</t>
  </si>
  <si>
    <t>Combustion technology  data from Global Energy Monitor (GEM)</t>
  </si>
  <si>
    <t>Parliament note on plants under construction</t>
  </si>
  <si>
    <t>Operational coal power capacity completing 25 years of operation</t>
  </si>
  <si>
    <t>Installed capacity (MW)</t>
  </si>
  <si>
    <t>Subcritical (GW)</t>
  </si>
  <si>
    <t>Supercritical (GW)</t>
  </si>
  <si>
    <t>Other (GW)</t>
  </si>
  <si>
    <t>Year of commencement</t>
  </si>
  <si>
    <t>IC (Total)</t>
  </si>
  <si>
    <t>Ultra-supercritical</t>
  </si>
  <si>
    <t>CFB</t>
  </si>
  <si>
    <t>Unknown</t>
  </si>
  <si>
    <t>2020 - 2025</t>
  </si>
  <si>
    <t>2025 - 2030</t>
  </si>
  <si>
    <t>2030 - 2035</t>
  </si>
  <si>
    <t>2035 - 2040</t>
  </si>
  <si>
    <t>2040 - 2045</t>
  </si>
  <si>
    <t>Note</t>
  </si>
  <si>
    <t xml:space="preserve">IEA electricity generation data includes capactive generation, autoproduction and off-grid renewable electricity  generation, whereas CEA electricity data provides only on-grid electricity generation </t>
  </si>
  <si>
    <t>To provide a comparison between IEA and CEA forecasts, a conversion factor was assumed based on historical data</t>
  </si>
  <si>
    <t>Forecasts</t>
  </si>
  <si>
    <t>IEA 2019</t>
  </si>
  <si>
    <t>IEA-CEA conversion factor</t>
  </si>
  <si>
    <t>IEA to CEA conversion factor</t>
  </si>
  <si>
    <t>Based on</t>
  </si>
  <si>
    <t>Bioenergy and waste</t>
  </si>
  <si>
    <t>Average of CEA/IEA value from 2016 to 2019</t>
  </si>
  <si>
    <t>No captive gen</t>
  </si>
  <si>
    <t xml:space="preserve">Recent CEA/IEA trend from 2018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</si>
</sst>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</font>
    <font>
      <b/>
      <sz val="11.0"/>
      <color rgb="FF000000"/>
      <name val="Calibri"/>
    </font>
    <font>
      <b/>
      <color theme="1"/>
      <name val="Arial"/>
    </font>
    <font>
      <sz val="11.0"/>
      <color rgb="FF000000"/>
      <name val="Calibri"/>
    </font>
    <font>
      <color theme="1"/>
      <name val="Arial"/>
    </font>
    <font>
      <u/>
      <color rgb="FF0000FF"/>
    </font>
    <font/>
    <font>
      <b/>
    </font>
    <font>
      <u/>
      <color rgb="FF1155CC"/>
    </font>
    <font>
      <b/>
      <color rgb="FF000000"/>
      <name val="Arial"/>
    </font>
    <font>
      <color rgb="FF000000"/>
      <name val="Arial"/>
    </font>
    <font>
      <b/>
      <name val="Arial"/>
    </font>
    <font>
      <name val="Arial"/>
    </font>
  </fonts>
  <fills count="8">
    <fill>
      <patternFill patternType="none"/>
    </fill>
    <fill>
      <patternFill patternType="lightGray"/>
    </fill>
    <fill>
      <patternFill patternType="solid">
        <fgColor rgb="FF6D9EEB"/>
        <bgColor rgb="FF6D9EEB"/>
      </patternFill>
    </fill>
    <fill>
      <patternFill patternType="solid">
        <fgColor rgb="FFC27BA0"/>
        <bgColor rgb="FFC27BA0"/>
      </patternFill>
    </fill>
    <fill>
      <patternFill patternType="solid">
        <fgColor rgb="FF6AA84F"/>
        <bgColor rgb="FF6AA84F"/>
      </patternFill>
    </fill>
    <fill>
      <patternFill patternType="solid">
        <fgColor rgb="FFB6D7A8"/>
        <bgColor rgb="FFB6D7A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horizontal="center" vertical="bottom"/>
    </xf>
    <xf borderId="0" fillId="0" fontId="2" numFmtId="0" xfId="0" applyAlignment="1" applyFont="1">
      <alignment horizontal="center" vertical="bottom"/>
    </xf>
    <xf borderId="0" fillId="0" fontId="1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horizontal="center" vertical="bottom"/>
    </xf>
    <xf borderId="0" fillId="0" fontId="4" numFmtId="0" xfId="0" applyAlignment="1" applyFont="1">
      <alignment horizontal="center" vertical="bottom"/>
    </xf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4" numFmtId="0" xfId="0" applyFont="1"/>
    <xf borderId="0" fillId="0" fontId="2" numFmtId="0" xfId="0" applyAlignment="1" applyFont="1">
      <alignment readingOrder="0"/>
    </xf>
    <xf borderId="0" fillId="0" fontId="2" numFmtId="0" xfId="0" applyFont="1"/>
    <xf borderId="1" fillId="0" fontId="2" numFmtId="0" xfId="0" applyAlignment="1" applyBorder="1" applyFont="1">
      <alignment readingOrder="0"/>
    </xf>
    <xf borderId="2" fillId="0" fontId="2" numFmtId="0" xfId="0" applyAlignment="1" applyBorder="1" applyFont="1">
      <alignment horizontal="center" readingOrder="0"/>
    </xf>
    <xf borderId="3" fillId="0" fontId="6" numFmtId="0" xfId="0" applyBorder="1" applyFont="1"/>
    <xf borderId="4" fillId="0" fontId="6" numFmtId="0" xfId="0" applyBorder="1" applyFont="1"/>
    <xf borderId="5" fillId="0" fontId="7" numFmtId="0" xfId="0" applyAlignment="1" applyBorder="1" applyFont="1">
      <alignment readingOrder="0"/>
    </xf>
    <xf borderId="6" fillId="0" fontId="6" numFmtId="0" xfId="0" applyBorder="1" applyFont="1"/>
    <xf borderId="7" fillId="0" fontId="7" numFmtId="0" xfId="0" applyAlignment="1" applyBorder="1" applyFont="1">
      <alignment horizontal="right" readingOrder="0"/>
    </xf>
    <xf borderId="8" fillId="0" fontId="6" numFmtId="0" xfId="0" applyAlignment="1" applyBorder="1" applyFont="1">
      <alignment readingOrder="0"/>
    </xf>
    <xf borderId="0" fillId="0" fontId="6" numFmtId="0" xfId="0" applyAlignment="1" applyFont="1">
      <alignment readingOrder="0"/>
    </xf>
    <xf borderId="9" fillId="0" fontId="6" numFmtId="0" xfId="0" applyAlignment="1" applyBorder="1" applyFont="1">
      <alignment readingOrder="0"/>
    </xf>
    <xf borderId="8" fillId="0" fontId="7" numFmtId="0" xfId="0" applyAlignment="1" applyBorder="1" applyFont="1">
      <alignment readingOrder="0"/>
    </xf>
    <xf borderId="9" fillId="0" fontId="7" numFmtId="0" xfId="0" applyAlignment="1" applyBorder="1" applyFont="1">
      <alignment readingOrder="0"/>
    </xf>
    <xf borderId="8" fillId="0" fontId="7" numFmtId="0" xfId="0" applyBorder="1" applyFont="1"/>
    <xf borderId="9" fillId="0" fontId="7" numFmtId="0" xfId="0" applyBorder="1" applyFont="1"/>
    <xf borderId="9" fillId="0" fontId="4" numFmtId="0" xfId="0" applyBorder="1" applyFont="1"/>
    <xf borderId="6" fillId="0" fontId="7" numFmtId="0" xfId="0" applyAlignment="1" applyBorder="1" applyFont="1">
      <alignment readingOrder="0"/>
    </xf>
    <xf borderId="10" fillId="0" fontId="7" numFmtId="0" xfId="0" applyBorder="1" applyFont="1"/>
    <xf borderId="11" fillId="0" fontId="7" numFmtId="0" xfId="0" applyAlignment="1" applyBorder="1" applyFont="1">
      <alignment readingOrder="0"/>
    </xf>
    <xf borderId="12" fillId="0" fontId="7" numFmtId="0" xfId="0" applyAlignment="1" applyBorder="1" applyFont="1">
      <alignment readingOrder="0"/>
    </xf>
    <xf borderId="10" fillId="0" fontId="7" numFmtId="0" xfId="0" applyAlignment="1" applyBorder="1" applyFont="1">
      <alignment readingOrder="0"/>
    </xf>
    <xf borderId="10" fillId="0" fontId="6" numFmtId="0" xfId="0" applyAlignment="1" applyBorder="1" applyFont="1">
      <alignment readingOrder="0"/>
    </xf>
    <xf borderId="11" fillId="0" fontId="6" numFmtId="0" xfId="0" applyAlignment="1" applyBorder="1" applyFont="1">
      <alignment readingOrder="0"/>
    </xf>
    <xf borderId="12" fillId="0" fontId="6" numFmtId="0" xfId="0" applyAlignment="1" applyBorder="1" applyFont="1">
      <alignment readingOrder="0"/>
    </xf>
    <xf borderId="0" fillId="0" fontId="2" numFmtId="0" xfId="0" applyAlignment="1" applyFont="1">
      <alignment horizontal="center" readingOrder="0"/>
    </xf>
    <xf borderId="0" fillId="0" fontId="2" numFmtId="1" xfId="0" applyAlignment="1" applyFont="1" applyNumberFormat="1">
      <alignment readingOrder="0"/>
    </xf>
    <xf borderId="0" fillId="0" fontId="2" numFmtId="1" xfId="0" applyFont="1" applyNumberFormat="1"/>
    <xf borderId="0" fillId="2" fontId="2" numFmtId="1" xfId="0" applyFill="1" applyFont="1" applyNumberFormat="1"/>
    <xf borderId="0" fillId="3" fontId="2" numFmtId="1" xfId="0" applyFill="1" applyFont="1" applyNumberFormat="1"/>
    <xf borderId="0" fillId="4" fontId="2" numFmtId="1" xfId="0" applyFill="1" applyFont="1" applyNumberFormat="1"/>
    <xf borderId="0" fillId="5" fontId="2" numFmtId="1" xfId="0" applyFill="1" applyFont="1" applyNumberFormat="1"/>
    <xf borderId="0" fillId="0" fontId="4" numFmtId="1" xfId="0" applyFont="1" applyNumberFormat="1"/>
    <xf borderId="0" fillId="2" fontId="4" numFmtId="1" xfId="0" applyFont="1" applyNumberFormat="1"/>
    <xf borderId="0" fillId="3" fontId="4" numFmtId="1" xfId="0" applyFont="1" applyNumberFormat="1"/>
    <xf borderId="0" fillId="4" fontId="4" numFmtId="1" xfId="0" applyFont="1" applyNumberFormat="1"/>
    <xf borderId="0" fillId="5" fontId="4" numFmtId="1" xfId="0" applyFont="1" applyNumberFormat="1"/>
    <xf borderId="0" fillId="4" fontId="4" numFmtId="1" xfId="0" applyAlignment="1" applyFont="1" applyNumberFormat="1">
      <alignment readingOrder="0"/>
    </xf>
    <xf borderId="0" fillId="5" fontId="4" numFmtId="1" xfId="0" applyAlignment="1" applyFont="1" applyNumberFormat="1">
      <alignment readingOrder="0"/>
    </xf>
    <xf borderId="0" fillId="2" fontId="4" numFmtId="0" xfId="0" applyFont="1"/>
    <xf borderId="0" fillId="3" fontId="4" numFmtId="0" xfId="0" applyFont="1"/>
    <xf borderId="0" fillId="4" fontId="4" numFmtId="0" xfId="0" applyFont="1"/>
    <xf borderId="0" fillId="5" fontId="4" numFmtId="0" xfId="0" applyFont="1"/>
    <xf borderId="0" fillId="0" fontId="4" numFmtId="1" xfId="0" applyAlignment="1" applyFont="1" applyNumberFormat="1">
      <alignment readingOrder="0"/>
    </xf>
    <xf borderId="0" fillId="0" fontId="4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1" numFmtId="0" xfId="0" applyAlignment="1" applyFont="1">
      <alignment horizontal="left" shrinkToFit="0" vertical="top" wrapText="0"/>
    </xf>
    <xf borderId="0" fillId="0" fontId="9" numFmtId="0" xfId="0" applyAlignment="1" applyFont="1">
      <alignment horizontal="left" readingOrder="0" shrinkToFit="0" vertical="top" wrapText="0"/>
    </xf>
    <xf borderId="0" fillId="0" fontId="3" numFmtId="0" xfId="0" applyAlignment="1" applyFont="1">
      <alignment horizontal="left" readingOrder="0" shrinkToFit="0" vertical="top" wrapText="0"/>
    </xf>
    <xf borderId="0" fillId="0" fontId="3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0" xfId="0" applyAlignment="1" applyFont="1">
      <alignment horizontal="left" shrinkToFit="0" vertical="top" wrapText="0"/>
    </xf>
    <xf borderId="0" fillId="0" fontId="1" numFmtId="0" xfId="0" applyAlignment="1" applyFont="1">
      <alignment shrinkToFit="0" vertical="bottom" wrapText="0"/>
    </xf>
    <xf borderId="0" fillId="0" fontId="10" numFmtId="0" xfId="0" applyAlignment="1" applyFont="1">
      <alignment horizontal="left" readingOrder="0" shrinkToFit="0" vertical="top" wrapText="0"/>
    </xf>
    <xf borderId="0" fillId="0" fontId="10" numFmtId="0" xfId="0" applyAlignment="1" applyFont="1">
      <alignment horizontal="left" readingOrder="0" shrinkToFit="0" vertical="top" wrapText="0"/>
    </xf>
    <xf borderId="0" fillId="0" fontId="7" numFmtId="0" xfId="0" applyAlignment="1" applyFont="1">
      <alignment readingOrder="0"/>
    </xf>
    <xf borderId="5" fillId="0" fontId="11" numFmtId="0" xfId="0" applyAlignment="1" applyBorder="1" applyFont="1">
      <alignment horizontal="center" readingOrder="0" vertical="bottom"/>
    </xf>
    <xf borderId="5" fillId="0" fontId="11" numFmtId="0" xfId="0" applyAlignment="1" applyBorder="1" applyFont="1">
      <alignment horizontal="center" vertical="bottom"/>
    </xf>
    <xf borderId="5" fillId="6" fontId="7" numFmtId="0" xfId="0" applyAlignment="1" applyBorder="1" applyFill="1" applyFont="1">
      <alignment readingOrder="0"/>
    </xf>
    <xf borderId="5" fillId="7" fontId="11" numFmtId="0" xfId="0" applyAlignment="1" applyBorder="1" applyFill="1" applyFont="1">
      <alignment horizontal="center" readingOrder="0" vertical="bottom"/>
    </xf>
    <xf borderId="5" fillId="7" fontId="11" numFmtId="0" xfId="0" applyAlignment="1" applyBorder="1" applyFont="1">
      <alignment horizontal="center" vertical="bottom"/>
    </xf>
    <xf borderId="5" fillId="0" fontId="3" numFmtId="0" xfId="0" applyAlignment="1" applyBorder="1" applyFont="1">
      <alignment vertical="bottom"/>
    </xf>
    <xf borderId="5" fillId="0" fontId="6" numFmtId="0" xfId="0" applyBorder="1" applyFont="1"/>
    <xf borderId="5" fillId="0" fontId="12" numFmtId="0" xfId="0" applyAlignment="1" applyBorder="1" applyFont="1">
      <alignment horizontal="center" vertical="bottom"/>
    </xf>
    <xf borderId="5" fillId="6" fontId="6" numFmtId="0" xfId="0" applyAlignment="1" applyBorder="1" applyFont="1">
      <alignment readingOrder="0"/>
    </xf>
    <xf borderId="5" fillId="7" fontId="4" numFmtId="1" xfId="0" applyAlignment="1" applyBorder="1" applyFont="1" applyNumberFormat="1">
      <alignment horizontal="center" vertical="bottom"/>
    </xf>
    <xf borderId="5" fillId="0" fontId="12" numFmtId="0" xfId="0" applyAlignment="1" applyBorder="1" applyFont="1">
      <alignment vertical="bottom"/>
    </xf>
    <xf borderId="5" fillId="0" fontId="1" numFmtId="0" xfId="0" applyAlignment="1" applyBorder="1" applyFont="1">
      <alignment horizontal="center" vertical="bottom"/>
    </xf>
    <xf borderId="5" fillId="6" fontId="6" numFmtId="0" xfId="0" applyBorder="1" applyFont="1"/>
    <xf borderId="5" fillId="7" fontId="1" numFmtId="1" xfId="0" applyAlignment="1" applyBorder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npp.gov.in/monthlyGenerationReportsAct" TargetMode="External"/><Relationship Id="rId2" Type="http://schemas.openxmlformats.org/officeDocument/2006/relationships/hyperlink" Target="https://ember.shinyapps.io/GlobalElectricityDashboard/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cea.nic.in/wp-content/uploads/2020/04/nep_jan_2018.pdf" TargetMode="External"/><Relationship Id="rId2" Type="http://schemas.openxmlformats.org/officeDocument/2006/relationships/hyperlink" Target="https://cea.nic.in/wp-content/uploads/irp/2020/12/Optimal_mix_report_2029-30_FINAL.pdf" TargetMode="External"/><Relationship Id="rId3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cea.nic.in/power-data-management-division/?lang=en" TargetMode="External"/><Relationship Id="rId2" Type="http://schemas.openxmlformats.org/officeDocument/2006/relationships/hyperlink" Target="https://globalenergymonitor.org/coal/global-coal-plant-tracker/" TargetMode="External"/><Relationship Id="rId3" Type="http://schemas.openxmlformats.org/officeDocument/2006/relationships/hyperlink" Target="http://www.tndindia.com/33-gw-supercritical-capacity-making/" TargetMode="External"/><Relationship Id="rId4" Type="http://schemas.openxmlformats.org/officeDocument/2006/relationships/hyperlink" Target="https://cea.nic.in/wp-content/uploads/irp/2020/12/Optimal_mix_report_2029-30_FINAL.pdf" TargetMode="External"/><Relationship Id="rId5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hyperlink" Target="https://cea.nic.in/power-data-management-division/?lang=en" TargetMode="External"/><Relationship Id="rId2" Type="http://schemas.openxmlformats.org/officeDocument/2006/relationships/hyperlink" Target="https://globalenergymonitor.org/coal/global-coal-plant-tracker/" TargetMode="External"/><Relationship Id="rId3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>
      <c r="A2" s="4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"/>
    </row>
    <row r="3">
      <c r="A3" s="4" t="s">
        <v>1</v>
      </c>
      <c r="B3" s="2">
        <v>2000.0</v>
      </c>
      <c r="C3" s="2">
        <v>2001.0</v>
      </c>
      <c r="D3" s="2">
        <v>2002.0</v>
      </c>
      <c r="E3" s="2">
        <v>2003.0</v>
      </c>
      <c r="F3" s="2">
        <v>2004.0</v>
      </c>
      <c r="G3" s="2">
        <v>2005.0</v>
      </c>
      <c r="H3" s="2">
        <v>2006.0</v>
      </c>
      <c r="I3" s="2">
        <v>2007.0</v>
      </c>
      <c r="J3" s="2">
        <v>2008.0</v>
      </c>
      <c r="K3" s="2">
        <v>2009.0</v>
      </c>
      <c r="L3" s="2">
        <v>2010.0</v>
      </c>
      <c r="M3" s="2">
        <v>2011.0</v>
      </c>
      <c r="N3" s="2">
        <v>2012.0</v>
      </c>
      <c r="O3" s="2">
        <v>2013.0</v>
      </c>
      <c r="P3" s="2">
        <v>2014.0</v>
      </c>
      <c r="Q3" s="2">
        <v>2015.0</v>
      </c>
      <c r="R3" s="2">
        <v>2016.0</v>
      </c>
      <c r="S3" s="2">
        <v>2017.0</v>
      </c>
      <c r="T3" s="2">
        <v>2018.0</v>
      </c>
      <c r="U3" s="2">
        <v>2019.0</v>
      </c>
      <c r="V3" s="3">
        <v>2020.0</v>
      </c>
    </row>
    <row r="4">
      <c r="A4" s="5" t="s">
        <v>2</v>
      </c>
      <c r="B4" s="6">
        <v>1.0</v>
      </c>
      <c r="C4" s="6">
        <v>2.0</v>
      </c>
      <c r="D4" s="6">
        <v>2.0</v>
      </c>
      <c r="E4" s="6">
        <v>2.0</v>
      </c>
      <c r="F4" s="6">
        <v>2.0</v>
      </c>
      <c r="G4" s="6">
        <v>2.0</v>
      </c>
      <c r="H4" s="6">
        <v>2.0</v>
      </c>
      <c r="I4" s="6">
        <v>2.0</v>
      </c>
      <c r="J4" s="6">
        <v>10.0</v>
      </c>
      <c r="K4" s="6">
        <v>12.0</v>
      </c>
      <c r="L4" s="6">
        <v>15.0</v>
      </c>
      <c r="M4" s="6">
        <v>18.0</v>
      </c>
      <c r="N4" s="6">
        <v>21.0</v>
      </c>
      <c r="O4" s="6">
        <v>23.0</v>
      </c>
      <c r="P4" s="6">
        <v>26.0</v>
      </c>
      <c r="Q4" s="6">
        <v>17.0</v>
      </c>
      <c r="R4" s="6">
        <v>16.0</v>
      </c>
      <c r="S4" s="6">
        <v>13.0</v>
      </c>
      <c r="T4" s="6">
        <v>16.0</v>
      </c>
      <c r="U4" s="6">
        <v>15.0</v>
      </c>
      <c r="V4" s="7">
        <v>14.0</v>
      </c>
    </row>
    <row r="5">
      <c r="A5" s="5" t="s">
        <v>3</v>
      </c>
      <c r="B5" s="6">
        <v>350.0</v>
      </c>
      <c r="C5" s="6">
        <v>366.0</v>
      </c>
      <c r="D5" s="6">
        <v>382.0</v>
      </c>
      <c r="E5" s="6">
        <v>396.0</v>
      </c>
      <c r="F5" s="6">
        <v>415.0</v>
      </c>
      <c r="G5" s="6">
        <v>429.0</v>
      </c>
      <c r="H5" s="6">
        <v>456.0</v>
      </c>
      <c r="I5" s="6">
        <v>469.0</v>
      </c>
      <c r="J5" s="6">
        <v>494.0</v>
      </c>
      <c r="K5" s="6">
        <v>534.0</v>
      </c>
      <c r="L5" s="6">
        <v>550.0</v>
      </c>
      <c r="M5" s="6">
        <v>598.0</v>
      </c>
      <c r="N5" s="6">
        <v>676.0</v>
      </c>
      <c r="O5" s="6">
        <v>731.0</v>
      </c>
      <c r="P5" s="6">
        <v>824.0</v>
      </c>
      <c r="Q5" s="6">
        <v>872.0</v>
      </c>
      <c r="R5" s="6">
        <v>936.0</v>
      </c>
      <c r="S5" s="6">
        <v>973.0</v>
      </c>
      <c r="T5" s="6">
        <v>1025.0</v>
      </c>
      <c r="U5" s="6">
        <v>999.0</v>
      </c>
      <c r="V5" s="7">
        <v>948.0</v>
      </c>
    </row>
    <row r="6">
      <c r="A6" s="5" t="s">
        <v>4</v>
      </c>
      <c r="B6" s="6">
        <v>43.0</v>
      </c>
      <c r="C6" s="6">
        <v>45.0</v>
      </c>
      <c r="D6" s="6">
        <v>45.0</v>
      </c>
      <c r="E6" s="6">
        <v>50.0</v>
      </c>
      <c r="F6" s="6">
        <v>58.0</v>
      </c>
      <c r="G6" s="6">
        <v>61.0</v>
      </c>
      <c r="H6" s="6">
        <v>61.0</v>
      </c>
      <c r="I6" s="6">
        <v>67.0</v>
      </c>
      <c r="J6" s="6">
        <v>73.0</v>
      </c>
      <c r="K6" s="6">
        <v>90.0</v>
      </c>
      <c r="L6" s="6">
        <v>102.0</v>
      </c>
      <c r="M6" s="6">
        <v>97.0</v>
      </c>
      <c r="N6" s="6">
        <v>75.0</v>
      </c>
      <c r="O6" s="6">
        <v>46.0</v>
      </c>
      <c r="P6" s="6">
        <v>43.0</v>
      </c>
      <c r="Q6" s="6">
        <v>41.0</v>
      </c>
      <c r="R6" s="6">
        <v>50.0</v>
      </c>
      <c r="S6" s="6">
        <v>50.0</v>
      </c>
      <c r="T6" s="6">
        <v>50.0</v>
      </c>
      <c r="U6" s="6">
        <v>48.0</v>
      </c>
      <c r="V6" s="7">
        <v>52.0</v>
      </c>
    </row>
    <row r="7">
      <c r="A7" s="5" t="s">
        <v>5</v>
      </c>
      <c r="B7" s="6">
        <v>74.0</v>
      </c>
      <c r="C7" s="6">
        <v>73.0</v>
      </c>
      <c r="D7" s="6">
        <v>68.0</v>
      </c>
      <c r="E7" s="6">
        <v>80.0</v>
      </c>
      <c r="F7" s="6">
        <v>90.0</v>
      </c>
      <c r="G7" s="6">
        <v>97.0</v>
      </c>
      <c r="H7" s="6">
        <v>112.0</v>
      </c>
      <c r="I7" s="6">
        <v>122.0</v>
      </c>
      <c r="J7" s="6">
        <v>115.0</v>
      </c>
      <c r="K7" s="6">
        <v>106.0</v>
      </c>
      <c r="L7" s="6">
        <v>111.0</v>
      </c>
      <c r="M7" s="6">
        <v>132.0</v>
      </c>
      <c r="N7" s="6">
        <v>116.0</v>
      </c>
      <c r="O7" s="6">
        <v>132.0</v>
      </c>
      <c r="P7" s="6">
        <v>130.0</v>
      </c>
      <c r="Q7" s="6">
        <v>132.0</v>
      </c>
      <c r="R7" s="6">
        <v>129.0</v>
      </c>
      <c r="S7" s="6">
        <v>136.0</v>
      </c>
      <c r="T7" s="6">
        <v>141.0</v>
      </c>
      <c r="U7" s="6">
        <v>162.0</v>
      </c>
      <c r="V7" s="7">
        <v>164.0</v>
      </c>
    </row>
    <row r="8">
      <c r="A8" s="5" t="s">
        <v>6</v>
      </c>
      <c r="B8" s="6">
        <v>14.0</v>
      </c>
      <c r="C8" s="6">
        <v>18.0</v>
      </c>
      <c r="D8" s="6">
        <v>18.0</v>
      </c>
      <c r="E8" s="6">
        <v>16.0</v>
      </c>
      <c r="F8" s="6">
        <v>15.0</v>
      </c>
      <c r="G8" s="6">
        <v>18.0</v>
      </c>
      <c r="H8" s="6">
        <v>18.0</v>
      </c>
      <c r="I8" s="6">
        <v>18.0</v>
      </c>
      <c r="J8" s="6">
        <v>15.0</v>
      </c>
      <c r="K8" s="6">
        <v>17.0</v>
      </c>
      <c r="L8" s="6">
        <v>23.0</v>
      </c>
      <c r="M8" s="6">
        <v>32.0</v>
      </c>
      <c r="N8" s="6">
        <v>33.0</v>
      </c>
      <c r="O8" s="6">
        <v>33.0</v>
      </c>
      <c r="P8" s="6">
        <v>35.0</v>
      </c>
      <c r="Q8" s="6">
        <v>38.0</v>
      </c>
      <c r="R8" s="6">
        <v>38.0</v>
      </c>
      <c r="S8" s="6">
        <v>38.0</v>
      </c>
      <c r="T8" s="6">
        <v>38.0</v>
      </c>
      <c r="U8" s="6">
        <v>45.0</v>
      </c>
      <c r="V8" s="7">
        <v>45.0</v>
      </c>
    </row>
    <row r="9">
      <c r="A9" s="5" t="s">
        <v>7</v>
      </c>
      <c r="B9" s="6">
        <v>3.0</v>
      </c>
      <c r="C9" s="6">
        <v>2.0</v>
      </c>
      <c r="D9" s="6">
        <v>2.0</v>
      </c>
      <c r="E9" s="6">
        <v>3.0</v>
      </c>
      <c r="F9" s="6">
        <v>2.0</v>
      </c>
      <c r="G9" s="6">
        <v>2.0</v>
      </c>
      <c r="H9" s="6">
        <v>2.0</v>
      </c>
      <c r="I9" s="6">
        <v>3.0</v>
      </c>
      <c r="J9" s="6">
        <v>5.0</v>
      </c>
      <c r="K9" s="6">
        <v>4.0</v>
      </c>
      <c r="L9" s="6">
        <v>3.0</v>
      </c>
      <c r="M9" s="6">
        <v>2.0</v>
      </c>
      <c r="N9" s="6">
        <v>2.0</v>
      </c>
      <c r="O9" s="6">
        <v>2.0</v>
      </c>
      <c r="P9" s="6">
        <v>2.0</v>
      </c>
      <c r="Q9" s="6">
        <v>0.0</v>
      </c>
      <c r="R9" s="6">
        <v>0.0</v>
      </c>
      <c r="S9" s="6">
        <v>0.0</v>
      </c>
      <c r="T9" s="6">
        <v>0.0</v>
      </c>
      <c r="U9" s="6">
        <v>0.0</v>
      </c>
      <c r="V9" s="7">
        <v>0.0</v>
      </c>
    </row>
    <row r="10">
      <c r="A10" s="5" t="s">
        <v>8</v>
      </c>
      <c r="B10" s="6">
        <v>0.0</v>
      </c>
      <c r="C10" s="6">
        <v>0.0</v>
      </c>
      <c r="D10" s="6">
        <v>0.0</v>
      </c>
      <c r="E10" s="6">
        <v>0.0</v>
      </c>
      <c r="F10" s="6">
        <v>0.0</v>
      </c>
      <c r="G10" s="6">
        <v>0.0</v>
      </c>
      <c r="H10" s="6">
        <v>0.0</v>
      </c>
      <c r="I10" s="6">
        <v>0.0</v>
      </c>
      <c r="J10" s="6">
        <v>0.0</v>
      </c>
      <c r="K10" s="6">
        <v>0.0</v>
      </c>
      <c r="L10" s="6">
        <v>0.0</v>
      </c>
      <c r="M10" s="6">
        <v>0.0</v>
      </c>
      <c r="N10" s="6">
        <v>0.0</v>
      </c>
      <c r="O10" s="6">
        <v>0.0</v>
      </c>
      <c r="P10" s="6">
        <v>0.0</v>
      </c>
      <c r="Q10" s="6">
        <v>0.0</v>
      </c>
      <c r="R10" s="6">
        <v>0.0</v>
      </c>
      <c r="S10" s="6">
        <v>0.0</v>
      </c>
      <c r="T10" s="6">
        <v>0.0</v>
      </c>
      <c r="U10" s="6">
        <v>0.0</v>
      </c>
      <c r="V10" s="7">
        <v>1.0</v>
      </c>
    </row>
    <row r="11">
      <c r="A11" s="5" t="s">
        <v>9</v>
      </c>
      <c r="B11" s="6">
        <v>0.0</v>
      </c>
      <c r="C11" s="6">
        <v>0.0</v>
      </c>
      <c r="D11" s="6">
        <v>0.0</v>
      </c>
      <c r="E11" s="6">
        <v>0.0</v>
      </c>
      <c r="F11" s="6">
        <v>0.0</v>
      </c>
      <c r="G11" s="6">
        <v>0.0</v>
      </c>
      <c r="H11" s="6">
        <v>0.0</v>
      </c>
      <c r="I11" s="6">
        <v>0.0</v>
      </c>
      <c r="J11" s="6">
        <v>0.0</v>
      </c>
      <c r="K11" s="6">
        <v>0.0</v>
      </c>
      <c r="L11" s="6">
        <v>0.0</v>
      </c>
      <c r="M11" s="6">
        <v>1.0</v>
      </c>
      <c r="N11" s="6">
        <v>2.0</v>
      </c>
      <c r="O11" s="6">
        <v>4.0</v>
      </c>
      <c r="P11" s="6">
        <v>6.0</v>
      </c>
      <c r="Q11" s="6">
        <v>7.0</v>
      </c>
      <c r="R11" s="6">
        <v>12.0</v>
      </c>
      <c r="S11" s="6">
        <v>22.0</v>
      </c>
      <c r="T11" s="6">
        <v>36.0</v>
      </c>
      <c r="U11" s="6">
        <v>46.0</v>
      </c>
      <c r="V11" s="7">
        <v>58.0</v>
      </c>
    </row>
    <row r="12">
      <c r="A12" s="5" t="s">
        <v>10</v>
      </c>
      <c r="B12" s="6">
        <v>2.0</v>
      </c>
      <c r="C12" s="6">
        <v>2.0</v>
      </c>
      <c r="D12" s="6">
        <v>3.0</v>
      </c>
      <c r="E12" s="6">
        <v>4.0</v>
      </c>
      <c r="F12" s="6">
        <v>4.0</v>
      </c>
      <c r="G12" s="6">
        <v>7.0</v>
      </c>
      <c r="H12" s="6">
        <v>9.0</v>
      </c>
      <c r="I12" s="6">
        <v>12.0</v>
      </c>
      <c r="J12" s="6">
        <v>14.0</v>
      </c>
      <c r="K12" s="6">
        <v>18.0</v>
      </c>
      <c r="L12" s="6">
        <v>20.0</v>
      </c>
      <c r="M12" s="6">
        <v>25.0</v>
      </c>
      <c r="N12" s="6">
        <v>30.0</v>
      </c>
      <c r="O12" s="6">
        <v>33.0</v>
      </c>
      <c r="P12" s="6">
        <v>37.0</v>
      </c>
      <c r="Q12" s="6">
        <v>33.0</v>
      </c>
      <c r="R12" s="6">
        <v>43.0</v>
      </c>
      <c r="S12" s="6">
        <v>53.0</v>
      </c>
      <c r="T12" s="6">
        <v>60.0</v>
      </c>
      <c r="U12" s="6">
        <v>63.0</v>
      </c>
      <c r="V12" s="7">
        <v>60.0</v>
      </c>
    </row>
    <row r="13">
      <c r="A13" s="4" t="s">
        <v>11</v>
      </c>
      <c r="B13" s="2">
        <v>486.0</v>
      </c>
      <c r="C13" s="2">
        <v>508.0</v>
      </c>
      <c r="D13" s="2">
        <v>520.0</v>
      </c>
      <c r="E13" s="2">
        <v>551.0</v>
      </c>
      <c r="F13" s="2">
        <v>587.0</v>
      </c>
      <c r="G13" s="2">
        <v>615.0</v>
      </c>
      <c r="H13" s="2">
        <v>660.0</v>
      </c>
      <c r="I13" s="2">
        <v>694.0</v>
      </c>
      <c r="J13" s="2">
        <v>725.0</v>
      </c>
      <c r="K13" s="2">
        <v>781.0</v>
      </c>
      <c r="L13" s="2">
        <v>824.0</v>
      </c>
      <c r="M13" s="2">
        <v>904.0</v>
      </c>
      <c r="N13" s="2">
        <v>955.0</v>
      </c>
      <c r="O13" s="2">
        <v>1005.0</v>
      </c>
      <c r="P13" s="2">
        <v>1103.0</v>
      </c>
      <c r="Q13" s="2">
        <v>1140.0</v>
      </c>
      <c r="R13" s="2">
        <v>1224.0</v>
      </c>
      <c r="S13" s="2">
        <v>1286.0</v>
      </c>
      <c r="T13" s="2">
        <v>1368.0</v>
      </c>
      <c r="U13" s="2">
        <v>1378.0</v>
      </c>
      <c r="V13" s="3">
        <f>sum(V4:V12)</f>
        <v>1342</v>
      </c>
    </row>
    <row r="15">
      <c r="A15" s="8" t="s">
        <v>12</v>
      </c>
      <c r="B15" s="9" t="s">
        <v>13</v>
      </c>
    </row>
    <row r="16">
      <c r="B16" s="9" t="s">
        <v>14</v>
      </c>
    </row>
  </sheetData>
  <hyperlinks>
    <hyperlink r:id="rId1" ref="B15"/>
    <hyperlink r:id="rId2" ref="B16"/>
  </hyperlin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4"/>
      <c r="B1" s="2"/>
      <c r="C1" s="2"/>
      <c r="D1" s="2"/>
      <c r="E1" s="2"/>
      <c r="F1" s="2"/>
      <c r="G1" s="2"/>
      <c r="H1" s="2"/>
      <c r="I1" s="2"/>
      <c r="J1" s="2"/>
      <c r="K1" s="3"/>
    </row>
    <row r="2">
      <c r="A2" s="1" t="s">
        <v>15</v>
      </c>
      <c r="B2" s="2"/>
      <c r="C2" s="2"/>
      <c r="D2" s="2"/>
      <c r="E2" s="2"/>
      <c r="F2" s="2"/>
      <c r="G2" s="2"/>
      <c r="H2" s="2"/>
      <c r="I2" s="2"/>
      <c r="J2" s="2"/>
      <c r="K2" s="3"/>
    </row>
    <row r="3">
      <c r="A3" s="4" t="s">
        <v>1</v>
      </c>
      <c r="B3" s="2">
        <v>2011.0</v>
      </c>
      <c r="C3" s="2">
        <v>2012.0</v>
      </c>
      <c r="D3" s="2">
        <v>2013.0</v>
      </c>
      <c r="E3" s="2">
        <v>2014.0</v>
      </c>
      <c r="F3" s="2">
        <v>2015.0</v>
      </c>
      <c r="G3" s="2">
        <v>2016.0</v>
      </c>
      <c r="H3" s="2">
        <v>2017.0</v>
      </c>
      <c r="I3" s="2">
        <v>2018.0</v>
      </c>
      <c r="J3" s="2">
        <v>2019.0</v>
      </c>
      <c r="K3" s="3">
        <v>2020.0</v>
      </c>
    </row>
    <row r="4">
      <c r="A4" s="5" t="s">
        <v>2</v>
      </c>
      <c r="B4" s="10">
        <f>'Figure 1'!M4-'Figure 1'!L4</f>
        <v>3</v>
      </c>
      <c r="C4" s="10">
        <f>'Figure 1'!N4-'Figure 1'!M4</f>
        <v>3</v>
      </c>
      <c r="D4" s="10">
        <f>'Figure 1'!O4-'Figure 1'!N4</f>
        <v>2</v>
      </c>
      <c r="E4" s="10">
        <f>'Figure 1'!P4-'Figure 1'!O4</f>
        <v>3</v>
      </c>
      <c r="F4" s="10">
        <f>'Figure 1'!Q4-'Figure 1'!P4</f>
        <v>-9</v>
      </c>
      <c r="G4" s="10">
        <f>'Figure 1'!R4-'Figure 1'!Q4</f>
        <v>-1</v>
      </c>
      <c r="H4" s="10">
        <f>'Figure 1'!S4-'Figure 1'!R4</f>
        <v>-3</v>
      </c>
      <c r="I4" s="10">
        <f>'Figure 1'!T4-'Figure 1'!S4</f>
        <v>3</v>
      </c>
      <c r="J4" s="10">
        <f>'Figure 1'!U4-'Figure 1'!T4</f>
        <v>-1</v>
      </c>
      <c r="K4" s="10">
        <f>'Figure 1'!V4-'Figure 1'!U4</f>
        <v>-1</v>
      </c>
    </row>
    <row r="5">
      <c r="A5" s="5" t="s">
        <v>3</v>
      </c>
      <c r="B5" s="10">
        <f>'Figure 1'!M5-'Figure 1'!L5</f>
        <v>48</v>
      </c>
      <c r="C5" s="10">
        <f>'Figure 1'!N5-'Figure 1'!M5</f>
        <v>78</v>
      </c>
      <c r="D5" s="10">
        <f>'Figure 1'!O5-'Figure 1'!N5</f>
        <v>55</v>
      </c>
      <c r="E5" s="10">
        <f>'Figure 1'!P5-'Figure 1'!O5</f>
        <v>93</v>
      </c>
      <c r="F5" s="10">
        <f>'Figure 1'!Q5-'Figure 1'!P5</f>
        <v>48</v>
      </c>
      <c r="G5" s="10">
        <f>'Figure 1'!R5-'Figure 1'!Q5</f>
        <v>64</v>
      </c>
      <c r="H5" s="10">
        <f>'Figure 1'!S5-'Figure 1'!R5</f>
        <v>37</v>
      </c>
      <c r="I5" s="10">
        <f>'Figure 1'!T5-'Figure 1'!S5</f>
        <v>52</v>
      </c>
      <c r="J5" s="10">
        <f>'Figure 1'!U5-'Figure 1'!T5</f>
        <v>-26</v>
      </c>
      <c r="K5" s="10">
        <f>'Figure 1'!V5-'Figure 1'!U5</f>
        <v>-51</v>
      </c>
    </row>
    <row r="6">
      <c r="A6" s="5" t="s">
        <v>4</v>
      </c>
      <c r="B6" s="10">
        <f>'Figure 1'!M6-'Figure 1'!L6</f>
        <v>-5</v>
      </c>
      <c r="C6" s="10">
        <f>'Figure 1'!N6-'Figure 1'!M6</f>
        <v>-22</v>
      </c>
      <c r="D6" s="10">
        <f>'Figure 1'!O6-'Figure 1'!N6</f>
        <v>-29</v>
      </c>
      <c r="E6" s="10">
        <f>'Figure 1'!P6-'Figure 1'!O6</f>
        <v>-3</v>
      </c>
      <c r="F6" s="10">
        <f>'Figure 1'!Q6-'Figure 1'!P6</f>
        <v>-2</v>
      </c>
      <c r="G6" s="10">
        <f>'Figure 1'!R6-'Figure 1'!Q6</f>
        <v>9</v>
      </c>
      <c r="H6" s="10">
        <f>'Figure 1'!S6-'Figure 1'!R6</f>
        <v>0</v>
      </c>
      <c r="I6" s="10">
        <f>'Figure 1'!T6-'Figure 1'!S6</f>
        <v>0</v>
      </c>
      <c r="J6" s="10">
        <f>'Figure 1'!U6-'Figure 1'!T6</f>
        <v>-2</v>
      </c>
      <c r="K6" s="10">
        <f>'Figure 1'!V6-'Figure 1'!U6</f>
        <v>4</v>
      </c>
    </row>
    <row r="7">
      <c r="A7" s="5" t="s">
        <v>5</v>
      </c>
      <c r="B7" s="10">
        <f>'Figure 1'!M7-'Figure 1'!L7</f>
        <v>21</v>
      </c>
      <c r="C7" s="10">
        <f>'Figure 1'!N7-'Figure 1'!M7</f>
        <v>-16</v>
      </c>
      <c r="D7" s="10">
        <f>'Figure 1'!O7-'Figure 1'!N7</f>
        <v>16</v>
      </c>
      <c r="E7" s="10">
        <f>'Figure 1'!P7-'Figure 1'!O7</f>
        <v>-2</v>
      </c>
      <c r="F7" s="10">
        <f>'Figure 1'!Q7-'Figure 1'!P7</f>
        <v>2</v>
      </c>
      <c r="G7" s="10">
        <f>'Figure 1'!R7-'Figure 1'!Q7</f>
        <v>-3</v>
      </c>
      <c r="H7" s="10">
        <f>'Figure 1'!S7-'Figure 1'!R7</f>
        <v>7</v>
      </c>
      <c r="I7" s="10">
        <f>'Figure 1'!T7-'Figure 1'!S7</f>
        <v>5</v>
      </c>
      <c r="J7" s="10">
        <f>'Figure 1'!U7-'Figure 1'!T7</f>
        <v>21</v>
      </c>
      <c r="K7" s="10">
        <f>'Figure 1'!V7-'Figure 1'!U7</f>
        <v>2</v>
      </c>
    </row>
    <row r="8">
      <c r="A8" s="5" t="s">
        <v>6</v>
      </c>
      <c r="B8" s="10">
        <f>'Figure 1'!M8-'Figure 1'!L8</f>
        <v>9</v>
      </c>
      <c r="C8" s="10">
        <f>'Figure 1'!N8-'Figure 1'!M8</f>
        <v>1</v>
      </c>
      <c r="D8" s="10">
        <f>'Figure 1'!O8-'Figure 1'!N8</f>
        <v>0</v>
      </c>
      <c r="E8" s="10">
        <f>'Figure 1'!P8-'Figure 1'!O8</f>
        <v>2</v>
      </c>
      <c r="F8" s="10">
        <f>'Figure 1'!Q8-'Figure 1'!P8</f>
        <v>3</v>
      </c>
      <c r="G8" s="10">
        <f>'Figure 1'!R8-'Figure 1'!Q8</f>
        <v>0</v>
      </c>
      <c r="H8" s="10">
        <f>'Figure 1'!S8-'Figure 1'!R8</f>
        <v>0</v>
      </c>
      <c r="I8" s="10">
        <f>'Figure 1'!T8-'Figure 1'!S8</f>
        <v>0</v>
      </c>
      <c r="J8" s="10">
        <f>'Figure 1'!U8-'Figure 1'!T8</f>
        <v>7</v>
      </c>
      <c r="K8" s="10">
        <f>'Figure 1'!V8-'Figure 1'!U8</f>
        <v>0</v>
      </c>
    </row>
    <row r="9">
      <c r="A9" s="5" t="s">
        <v>7</v>
      </c>
      <c r="B9" s="10">
        <f>'Figure 1'!M9-'Figure 1'!L9</f>
        <v>-1</v>
      </c>
      <c r="C9" s="10">
        <f>'Figure 1'!N9-'Figure 1'!M9</f>
        <v>0</v>
      </c>
      <c r="D9" s="10">
        <f>'Figure 1'!O9-'Figure 1'!N9</f>
        <v>0</v>
      </c>
      <c r="E9" s="10">
        <f>'Figure 1'!P9-'Figure 1'!O9</f>
        <v>0</v>
      </c>
      <c r="F9" s="10">
        <f>'Figure 1'!Q9-'Figure 1'!P9</f>
        <v>-2</v>
      </c>
      <c r="G9" s="10">
        <f>'Figure 1'!R9-'Figure 1'!Q9</f>
        <v>0</v>
      </c>
      <c r="H9" s="10">
        <f>'Figure 1'!S9-'Figure 1'!R9</f>
        <v>0</v>
      </c>
      <c r="I9" s="10">
        <f>'Figure 1'!T9-'Figure 1'!S9</f>
        <v>0</v>
      </c>
      <c r="J9" s="10">
        <f>'Figure 1'!U9-'Figure 1'!T9</f>
        <v>0</v>
      </c>
      <c r="K9" s="10">
        <f>'Figure 1'!V9-'Figure 1'!U9</f>
        <v>0</v>
      </c>
    </row>
    <row r="10">
      <c r="A10" s="5" t="s">
        <v>8</v>
      </c>
      <c r="B10" s="10">
        <f>'Figure 1'!M10-'Figure 1'!L10</f>
        <v>0</v>
      </c>
      <c r="C10" s="10">
        <f>'Figure 1'!N10-'Figure 1'!M10</f>
        <v>0</v>
      </c>
      <c r="D10" s="10">
        <f>'Figure 1'!O10-'Figure 1'!N10</f>
        <v>0</v>
      </c>
      <c r="E10" s="10">
        <f>'Figure 1'!P10-'Figure 1'!O10</f>
        <v>0</v>
      </c>
      <c r="F10" s="10">
        <f>'Figure 1'!Q10-'Figure 1'!P10</f>
        <v>0</v>
      </c>
      <c r="G10" s="10">
        <f>'Figure 1'!R10-'Figure 1'!Q10</f>
        <v>0</v>
      </c>
      <c r="H10" s="10">
        <f>'Figure 1'!S10-'Figure 1'!R10</f>
        <v>0</v>
      </c>
      <c r="I10" s="10">
        <f>'Figure 1'!T10-'Figure 1'!S10</f>
        <v>0</v>
      </c>
      <c r="J10" s="10">
        <f>'Figure 1'!U10-'Figure 1'!T10</f>
        <v>0</v>
      </c>
      <c r="K10" s="10">
        <f>'Figure 1'!V10-'Figure 1'!U10</f>
        <v>1</v>
      </c>
    </row>
    <row r="11">
      <c r="A11" s="5" t="s">
        <v>9</v>
      </c>
      <c r="B11" s="10">
        <f>'Figure 1'!M11-'Figure 1'!L11</f>
        <v>1</v>
      </c>
      <c r="C11" s="10">
        <f>'Figure 1'!N11-'Figure 1'!M11</f>
        <v>1</v>
      </c>
      <c r="D11" s="10">
        <f>'Figure 1'!O11-'Figure 1'!N11</f>
        <v>2</v>
      </c>
      <c r="E11" s="10">
        <f>'Figure 1'!P11-'Figure 1'!O11</f>
        <v>2</v>
      </c>
      <c r="F11" s="10">
        <f>'Figure 1'!Q11-'Figure 1'!P11</f>
        <v>1</v>
      </c>
      <c r="G11" s="10">
        <f>'Figure 1'!R11-'Figure 1'!Q11</f>
        <v>5</v>
      </c>
      <c r="H11" s="10">
        <f>'Figure 1'!S11-'Figure 1'!R11</f>
        <v>10</v>
      </c>
      <c r="I11" s="10">
        <f>'Figure 1'!T11-'Figure 1'!S11</f>
        <v>14</v>
      </c>
      <c r="J11" s="10">
        <f>'Figure 1'!U11-'Figure 1'!T11</f>
        <v>10</v>
      </c>
      <c r="K11" s="10">
        <f>'Figure 1'!V11-'Figure 1'!U11</f>
        <v>12</v>
      </c>
    </row>
    <row r="12">
      <c r="A12" s="5" t="s">
        <v>10</v>
      </c>
      <c r="B12" s="10">
        <f>'Figure 1'!M12-'Figure 1'!L12</f>
        <v>5</v>
      </c>
      <c r="C12" s="10">
        <f>'Figure 1'!N12-'Figure 1'!M12</f>
        <v>5</v>
      </c>
      <c r="D12" s="10">
        <f>'Figure 1'!O12-'Figure 1'!N12</f>
        <v>3</v>
      </c>
      <c r="E12" s="10">
        <f>'Figure 1'!P12-'Figure 1'!O12</f>
        <v>4</v>
      </c>
      <c r="F12" s="10">
        <f>'Figure 1'!Q12-'Figure 1'!P12</f>
        <v>-4</v>
      </c>
      <c r="G12" s="10">
        <f>'Figure 1'!R12-'Figure 1'!Q12</f>
        <v>10</v>
      </c>
      <c r="H12" s="10">
        <f>'Figure 1'!S12-'Figure 1'!R12</f>
        <v>10</v>
      </c>
      <c r="I12" s="10">
        <f>'Figure 1'!T12-'Figure 1'!S12</f>
        <v>7</v>
      </c>
      <c r="J12" s="10">
        <f>'Figure 1'!U12-'Figure 1'!T12</f>
        <v>3</v>
      </c>
      <c r="K12" s="10">
        <f>'Figure 1'!V12-'Figure 1'!U12</f>
        <v>-3</v>
      </c>
    </row>
    <row r="13">
      <c r="A13" s="8" t="s">
        <v>16</v>
      </c>
      <c r="B13" s="10">
        <f>'Figure 1'!M13-'Figure 1'!L13</f>
        <v>80</v>
      </c>
      <c r="C13" s="10">
        <f>'Figure 1'!N13-'Figure 1'!M13</f>
        <v>51</v>
      </c>
      <c r="D13" s="10">
        <f>'Figure 1'!O13-'Figure 1'!N13</f>
        <v>50</v>
      </c>
      <c r="E13" s="10">
        <f>'Figure 1'!P13-'Figure 1'!O13</f>
        <v>98</v>
      </c>
      <c r="F13" s="10">
        <f>'Figure 1'!Q13-'Figure 1'!P13</f>
        <v>37</v>
      </c>
      <c r="G13" s="10">
        <f>'Figure 1'!R13-'Figure 1'!Q13</f>
        <v>84</v>
      </c>
      <c r="H13" s="10">
        <f>'Figure 1'!S13-'Figure 1'!R13</f>
        <v>62</v>
      </c>
      <c r="I13" s="10">
        <f>'Figure 1'!T13-'Figure 1'!S13</f>
        <v>82</v>
      </c>
      <c r="J13" s="10">
        <f>'Figure 1'!U13-'Figure 1'!T13</f>
        <v>10</v>
      </c>
      <c r="K13" s="10">
        <f>'Figure 1'!V13-'Figure 1'!U13</f>
        <v>-36</v>
      </c>
    </row>
    <row r="14">
      <c r="F14" s="8" t="s">
        <v>17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hidden="1" min="10" max="10" width="14.43"/>
  </cols>
  <sheetData>
    <row r="1">
      <c r="B1" s="11" t="s">
        <v>18</v>
      </c>
    </row>
    <row r="2">
      <c r="B2" s="8" t="s">
        <v>19</v>
      </c>
    </row>
    <row r="3">
      <c r="A3" s="12"/>
      <c r="B3" s="12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2"/>
      <c r="P3" s="12"/>
      <c r="Q3" s="12"/>
      <c r="R3" s="12"/>
      <c r="S3" s="12"/>
      <c r="T3" s="12"/>
      <c r="U3" s="12"/>
      <c r="V3" s="12"/>
      <c r="W3" s="12"/>
    </row>
    <row r="4">
      <c r="A4" s="13" t="s">
        <v>20</v>
      </c>
      <c r="B4" s="14" t="s">
        <v>21</v>
      </c>
      <c r="C4" s="15"/>
      <c r="D4" s="15"/>
      <c r="E4" s="16"/>
      <c r="F4" s="14" t="s">
        <v>22</v>
      </c>
      <c r="G4" s="15"/>
      <c r="H4" s="15"/>
      <c r="I4" s="16"/>
      <c r="J4" s="17"/>
      <c r="K4" s="14" t="s">
        <v>23</v>
      </c>
      <c r="L4" s="15"/>
      <c r="M4" s="15"/>
      <c r="N4" s="16"/>
      <c r="O4" s="14" t="s">
        <v>24</v>
      </c>
      <c r="P4" s="15"/>
      <c r="Q4" s="15"/>
      <c r="R4" s="16"/>
      <c r="S4" s="12"/>
      <c r="T4" s="12"/>
      <c r="U4" s="12"/>
      <c r="V4" s="12"/>
      <c r="W4" s="12"/>
    </row>
    <row r="5">
      <c r="A5" s="18"/>
      <c r="B5" s="17" t="s">
        <v>25</v>
      </c>
      <c r="C5" s="17" t="s">
        <v>3</v>
      </c>
      <c r="D5" s="17" t="s">
        <v>26</v>
      </c>
      <c r="E5" s="17" t="s">
        <v>27</v>
      </c>
      <c r="F5" s="17" t="s">
        <v>25</v>
      </c>
      <c r="G5" s="17" t="s">
        <v>3</v>
      </c>
      <c r="H5" s="17" t="s">
        <v>26</v>
      </c>
      <c r="I5" s="17" t="s">
        <v>27</v>
      </c>
      <c r="J5" s="17"/>
      <c r="K5" s="17" t="s">
        <v>25</v>
      </c>
      <c r="L5" s="17" t="s">
        <v>3</v>
      </c>
      <c r="M5" s="17" t="s">
        <v>26</v>
      </c>
      <c r="N5" s="17" t="s">
        <v>27</v>
      </c>
      <c r="O5" s="17" t="s">
        <v>25</v>
      </c>
      <c r="P5" s="17" t="s">
        <v>3</v>
      </c>
      <c r="Q5" s="17" t="s">
        <v>26</v>
      </c>
      <c r="R5" s="17" t="s">
        <v>27</v>
      </c>
      <c r="S5" s="12"/>
      <c r="T5" s="12"/>
      <c r="U5" s="12"/>
      <c r="V5" s="12"/>
      <c r="W5" s="12"/>
    </row>
    <row r="6">
      <c r="A6" s="19">
        <v>2018.0</v>
      </c>
      <c r="B6" s="20">
        <v>0.0</v>
      </c>
      <c r="C6" s="21">
        <v>0.0</v>
      </c>
      <c r="D6" s="21">
        <v>0.0</v>
      </c>
      <c r="E6" s="22">
        <v>0.0</v>
      </c>
      <c r="F6" s="21">
        <v>0.0</v>
      </c>
      <c r="G6" s="21">
        <v>0.0</v>
      </c>
      <c r="H6" s="21">
        <v>0.0</v>
      </c>
      <c r="I6" s="22">
        <v>0.0</v>
      </c>
      <c r="J6" s="11"/>
      <c r="K6" s="20">
        <v>0.0</v>
      </c>
      <c r="L6" s="8">
        <v>0.0</v>
      </c>
      <c r="M6" s="8">
        <v>0.0</v>
      </c>
      <c r="N6" s="22">
        <v>0.0</v>
      </c>
      <c r="O6" s="20">
        <v>0.0</v>
      </c>
      <c r="P6" s="8">
        <v>0.0</v>
      </c>
      <c r="Q6" s="8">
        <v>0.0</v>
      </c>
      <c r="R6" s="22">
        <v>0.0</v>
      </c>
      <c r="S6" s="12"/>
      <c r="T6" s="12"/>
      <c r="U6" s="12"/>
      <c r="V6" s="12"/>
      <c r="W6" s="12"/>
    </row>
    <row r="7">
      <c r="A7" s="19">
        <v>2019.0</v>
      </c>
      <c r="B7" s="20">
        <v>12.0</v>
      </c>
      <c r="C7" s="21">
        <v>-26.0</v>
      </c>
      <c r="D7" s="21">
        <v>13.0</v>
      </c>
      <c r="E7" s="22">
        <v>25.0</v>
      </c>
      <c r="F7" s="21">
        <v>12.0</v>
      </c>
      <c r="G7" s="21">
        <v>-26.0</v>
      </c>
      <c r="H7" s="21">
        <v>13.0</v>
      </c>
      <c r="I7" s="22">
        <v>25.0</v>
      </c>
      <c r="J7" s="11"/>
      <c r="K7" s="20">
        <v>12.0</v>
      </c>
      <c r="L7" s="8">
        <v>-26.0</v>
      </c>
      <c r="M7" s="8">
        <v>13.0</v>
      </c>
      <c r="N7" s="22">
        <v>25.0</v>
      </c>
      <c r="O7" s="20">
        <v>12.0</v>
      </c>
      <c r="P7" s="8">
        <v>-26.0</v>
      </c>
      <c r="Q7" s="8">
        <v>13.0</v>
      </c>
      <c r="R7" s="22">
        <v>25.0</v>
      </c>
      <c r="S7" s="12"/>
      <c r="T7" s="12"/>
      <c r="U7" s="12"/>
      <c r="V7" s="12"/>
      <c r="W7" s="12"/>
    </row>
    <row r="8">
      <c r="A8" s="19">
        <v>2020.0</v>
      </c>
      <c r="B8" s="20">
        <v>-24.0</v>
      </c>
      <c r="C8" s="21">
        <v>-77.0</v>
      </c>
      <c r="D8" s="21">
        <v>22.0</v>
      </c>
      <c r="E8" s="22">
        <v>31.0</v>
      </c>
      <c r="F8" s="21">
        <v>-24.0</v>
      </c>
      <c r="G8" s="21">
        <v>-77.0</v>
      </c>
      <c r="H8" s="21">
        <v>22.0</v>
      </c>
      <c r="I8" s="22">
        <v>31.0</v>
      </c>
      <c r="J8" s="11"/>
      <c r="K8" s="20">
        <v>-24.0</v>
      </c>
      <c r="L8" s="8">
        <v>-77.0</v>
      </c>
      <c r="M8" s="8">
        <v>22.0</v>
      </c>
      <c r="N8" s="22">
        <v>31.0</v>
      </c>
      <c r="O8" s="20">
        <v>-24.0</v>
      </c>
      <c r="P8" s="8">
        <v>-77.0</v>
      </c>
      <c r="Q8" s="8">
        <v>22.0</v>
      </c>
      <c r="R8" s="22">
        <v>31.0</v>
      </c>
      <c r="S8" s="12"/>
      <c r="T8" s="12"/>
      <c r="U8" s="12"/>
      <c r="V8" s="12"/>
      <c r="W8" s="12"/>
    </row>
    <row r="9">
      <c r="A9" s="19" t="s">
        <v>28</v>
      </c>
      <c r="B9" s="20">
        <v>281.0</v>
      </c>
      <c r="C9" s="21">
        <v>47.0</v>
      </c>
      <c r="D9" s="21">
        <v>178.0</v>
      </c>
      <c r="E9" s="22">
        <v>56.0</v>
      </c>
      <c r="F9" s="21">
        <v>100.0</v>
      </c>
      <c r="G9" s="21">
        <v>-134.0</v>
      </c>
      <c r="H9" s="21">
        <v>178.0</v>
      </c>
      <c r="I9" s="22">
        <v>56.0</v>
      </c>
      <c r="J9" s="11"/>
      <c r="K9" s="23"/>
      <c r="L9" s="11"/>
      <c r="M9" s="11"/>
      <c r="N9" s="24"/>
      <c r="O9" s="25"/>
      <c r="P9" s="12"/>
      <c r="Q9" s="12"/>
      <c r="R9" s="26"/>
      <c r="S9" s="12"/>
      <c r="T9" s="12"/>
      <c r="U9" s="12"/>
      <c r="V9" s="12"/>
      <c r="W9" s="12"/>
    </row>
    <row r="10">
      <c r="A10" s="19">
        <v>2025.0</v>
      </c>
      <c r="B10" s="20"/>
      <c r="C10" s="21"/>
      <c r="D10" s="21"/>
      <c r="E10" s="22"/>
      <c r="I10" s="27"/>
      <c r="J10" s="11"/>
      <c r="K10" s="23"/>
      <c r="L10" s="11"/>
      <c r="M10" s="11"/>
      <c r="N10" s="24"/>
      <c r="O10" s="20">
        <v>250.0</v>
      </c>
      <c r="P10" s="8">
        <v>-234.0</v>
      </c>
      <c r="Q10" s="8">
        <v>349.0</v>
      </c>
      <c r="R10" s="22">
        <v>135.0</v>
      </c>
      <c r="S10" s="12"/>
      <c r="T10" s="12"/>
      <c r="U10" s="12"/>
      <c r="V10" s="12"/>
      <c r="W10" s="12"/>
    </row>
    <row r="11">
      <c r="A11" s="19" t="s">
        <v>29</v>
      </c>
      <c r="B11" s="20">
        <v>660.0</v>
      </c>
      <c r="C11" s="21">
        <v>234.0</v>
      </c>
      <c r="D11" s="21">
        <v>335.0</v>
      </c>
      <c r="E11" s="22">
        <v>91.0</v>
      </c>
      <c r="F11" s="21">
        <v>437.0</v>
      </c>
      <c r="G11" s="21">
        <v>11.0</v>
      </c>
      <c r="H11" s="21">
        <v>335.0</v>
      </c>
      <c r="I11" s="22">
        <v>91.0</v>
      </c>
      <c r="J11" s="11"/>
      <c r="K11" s="23"/>
      <c r="L11" s="11"/>
      <c r="M11" s="11"/>
      <c r="N11" s="24"/>
      <c r="O11" s="25"/>
      <c r="P11" s="12"/>
      <c r="Q11" s="12"/>
      <c r="R11" s="26"/>
      <c r="S11" s="12"/>
      <c r="T11" s="12"/>
      <c r="U11" s="12"/>
      <c r="V11" s="12"/>
      <c r="W11" s="12"/>
    </row>
    <row r="12">
      <c r="A12" s="19" t="s">
        <v>30</v>
      </c>
      <c r="B12" s="20">
        <v>1152.0</v>
      </c>
      <c r="C12" s="21">
        <v>333.0</v>
      </c>
      <c r="D12" s="21">
        <v>697.0</v>
      </c>
      <c r="E12" s="22">
        <v>122.0</v>
      </c>
      <c r="F12" s="21">
        <v>875.0</v>
      </c>
      <c r="G12" s="21">
        <v>52.0</v>
      </c>
      <c r="H12" s="21">
        <v>697.0</v>
      </c>
      <c r="I12" s="22">
        <v>122.0</v>
      </c>
      <c r="J12" s="11"/>
      <c r="K12" s="23"/>
      <c r="L12" s="11"/>
      <c r="M12" s="11"/>
      <c r="N12" s="24"/>
      <c r="O12" s="25"/>
      <c r="P12" s="12"/>
      <c r="Q12" s="12"/>
      <c r="R12" s="26"/>
      <c r="S12" s="12"/>
      <c r="T12" s="12"/>
      <c r="U12" s="12"/>
      <c r="V12" s="12"/>
      <c r="W12" s="12"/>
    </row>
    <row r="13">
      <c r="A13" s="28">
        <v>2030.0</v>
      </c>
      <c r="B13" s="29"/>
      <c r="C13" s="30"/>
      <c r="D13" s="30"/>
      <c r="E13" s="31"/>
      <c r="F13" s="32"/>
      <c r="G13" s="30"/>
      <c r="H13" s="30"/>
      <c r="I13" s="31"/>
      <c r="J13" s="11"/>
      <c r="K13" s="33">
        <v>887.0</v>
      </c>
      <c r="L13" s="34">
        <v>-80.0</v>
      </c>
      <c r="M13" s="34">
        <v>636.0</v>
      </c>
      <c r="N13" s="35">
        <v>331.0</v>
      </c>
      <c r="O13" s="33">
        <v>707.0</v>
      </c>
      <c r="P13" s="34">
        <v>-416.0</v>
      </c>
      <c r="Q13" s="34">
        <v>790.0</v>
      </c>
      <c r="R13" s="35">
        <v>333.0</v>
      </c>
      <c r="S13" s="12"/>
      <c r="T13" s="12"/>
      <c r="U13" s="12"/>
      <c r="V13" s="12"/>
      <c r="W13" s="12"/>
    </row>
    <row r="14">
      <c r="A14" s="12"/>
      <c r="B14" s="12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2"/>
      <c r="P14" s="12"/>
      <c r="Q14" s="12"/>
      <c r="R14" s="12"/>
      <c r="S14" s="12"/>
      <c r="T14" s="12"/>
      <c r="U14" s="12"/>
      <c r="V14" s="12"/>
      <c r="W14" s="12"/>
    </row>
    <row r="15">
      <c r="A15" s="12"/>
      <c r="B15" s="12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2"/>
      <c r="P15" s="12"/>
      <c r="Q15" s="12"/>
      <c r="R15" s="12"/>
      <c r="S15" s="12"/>
      <c r="T15" s="12"/>
      <c r="U15" s="12"/>
      <c r="V15" s="12"/>
      <c r="W15" s="12"/>
    </row>
    <row r="16">
      <c r="A16" s="12"/>
      <c r="B16" s="12"/>
      <c r="C16" s="11" t="s">
        <v>31</v>
      </c>
      <c r="H16" s="11" t="s">
        <v>32</v>
      </c>
      <c r="J16" s="11" t="s">
        <v>33</v>
      </c>
      <c r="L16" s="36" t="s">
        <v>34</v>
      </c>
      <c r="O16" s="12"/>
      <c r="P16" s="12"/>
      <c r="Q16" s="12"/>
      <c r="R16" s="12"/>
      <c r="S16" s="12"/>
      <c r="T16" s="12"/>
      <c r="U16" s="12"/>
      <c r="V16" s="12"/>
      <c r="W16" s="12"/>
    </row>
    <row r="17">
      <c r="A17" s="12"/>
      <c r="B17" s="37" t="s">
        <v>35</v>
      </c>
      <c r="C17" s="38">
        <v>2016.0</v>
      </c>
      <c r="D17" s="38">
        <v>2017.0</v>
      </c>
      <c r="E17" s="38">
        <v>2018.0</v>
      </c>
      <c r="F17" s="38">
        <v>2019.0</v>
      </c>
      <c r="G17" s="38">
        <v>2020.0</v>
      </c>
      <c r="H17" s="39" t="s">
        <v>36</v>
      </c>
      <c r="I17" s="39" t="s">
        <v>37</v>
      </c>
      <c r="J17" s="40" t="s">
        <v>38</v>
      </c>
      <c r="K17" s="40" t="s">
        <v>39</v>
      </c>
      <c r="L17" s="41" t="s">
        <v>40</v>
      </c>
      <c r="M17" s="41" t="s">
        <v>41</v>
      </c>
      <c r="N17" s="42" t="s">
        <v>42</v>
      </c>
      <c r="O17" s="12"/>
      <c r="P17" s="12"/>
      <c r="Q17" s="12"/>
      <c r="R17" s="12"/>
      <c r="S17" s="12"/>
      <c r="T17" s="12"/>
      <c r="U17" s="12"/>
      <c r="V17" s="12"/>
      <c r="W17" s="12"/>
    </row>
    <row r="18">
      <c r="B18" s="43" t="s">
        <v>2</v>
      </c>
      <c r="C18" s="43">
        <v>16.0</v>
      </c>
      <c r="D18" s="43">
        <v>13.0</v>
      </c>
      <c r="E18" s="43">
        <v>16.0</v>
      </c>
      <c r="F18" s="43">
        <v>15.0</v>
      </c>
      <c r="G18" s="43">
        <v>14.0</v>
      </c>
      <c r="H18" s="44">
        <v>37.0</v>
      </c>
      <c r="I18" s="44">
        <v>63.0</v>
      </c>
      <c r="J18" s="45">
        <v>16.0</v>
      </c>
      <c r="K18" s="45">
        <v>7.0</v>
      </c>
      <c r="L18" s="46">
        <v>30.24</v>
      </c>
      <c r="M18" s="46">
        <v>37.8</v>
      </c>
      <c r="N18" s="47">
        <v>29.16</v>
      </c>
    </row>
    <row r="19">
      <c r="B19" s="43" t="s">
        <v>3</v>
      </c>
      <c r="C19" s="43">
        <v>936.0</v>
      </c>
      <c r="D19" s="43">
        <v>973.0</v>
      </c>
      <c r="E19" s="43">
        <v>1025.0</v>
      </c>
      <c r="F19" s="43">
        <v>999.0</v>
      </c>
      <c r="G19" s="43">
        <v>948.0</v>
      </c>
      <c r="H19" s="44">
        <v>1072.0</v>
      </c>
      <c r="I19" s="44">
        <v>1259.0</v>
      </c>
      <c r="J19" s="45">
        <v>1022.0</v>
      </c>
      <c r="K19" s="45">
        <v>1358.0</v>
      </c>
      <c r="L19" s="46">
        <v>791.1999999999999</v>
      </c>
      <c r="M19" s="46">
        <v>608.88</v>
      </c>
      <c r="N19" s="47">
        <v>945.14</v>
      </c>
    </row>
    <row r="20">
      <c r="B20" s="43" t="s">
        <v>4</v>
      </c>
      <c r="C20" s="43">
        <v>50.0</v>
      </c>
      <c r="D20" s="43">
        <v>50.0</v>
      </c>
      <c r="E20" s="43">
        <v>50.0</v>
      </c>
      <c r="F20" s="43">
        <v>48.0</v>
      </c>
      <c r="G20" s="43">
        <v>52.0</v>
      </c>
      <c r="H20" s="44">
        <v>48.0</v>
      </c>
      <c r="I20" s="44">
        <v>48.0</v>
      </c>
      <c r="J20" s="45">
        <v>50.0</v>
      </c>
      <c r="K20" s="45">
        <v>35.0</v>
      </c>
      <c r="L20" s="46">
        <v>93.1</v>
      </c>
      <c r="M20" s="46">
        <v>168.0</v>
      </c>
      <c r="N20" s="47">
        <v>216.29999999999998</v>
      </c>
    </row>
    <row r="21">
      <c r="B21" s="43" t="s">
        <v>5</v>
      </c>
      <c r="C21" s="43">
        <v>129.0</v>
      </c>
      <c r="D21" s="43">
        <v>136.0</v>
      </c>
      <c r="E21" s="43">
        <v>141.0</v>
      </c>
      <c r="F21" s="43">
        <v>162.0</v>
      </c>
      <c r="G21" s="43">
        <v>164.0</v>
      </c>
      <c r="H21" s="44">
        <v>171.0</v>
      </c>
      <c r="I21" s="44">
        <v>180.0</v>
      </c>
      <c r="J21" s="45">
        <v>144.0</v>
      </c>
      <c r="K21" s="45">
        <v>207.0</v>
      </c>
      <c r="L21" s="46">
        <v>186.2</v>
      </c>
      <c r="M21" s="46">
        <v>245.1</v>
      </c>
      <c r="N21" s="47">
        <v>214.7</v>
      </c>
    </row>
    <row r="22">
      <c r="B22" s="43" t="s">
        <v>6</v>
      </c>
      <c r="C22" s="43">
        <v>38.0</v>
      </c>
      <c r="D22" s="43">
        <v>38.0</v>
      </c>
      <c r="E22" s="43">
        <v>38.0</v>
      </c>
      <c r="F22" s="43">
        <v>45.0</v>
      </c>
      <c r="G22" s="43">
        <v>45.0</v>
      </c>
      <c r="H22" s="44">
        <v>45.0</v>
      </c>
      <c r="I22" s="44">
        <v>45.0</v>
      </c>
      <c r="J22" s="45">
        <v>38.0</v>
      </c>
      <c r="K22" s="45">
        <v>113.0</v>
      </c>
      <c r="L22" s="46">
        <v>61.0</v>
      </c>
      <c r="M22" s="48">
        <v>107.0</v>
      </c>
      <c r="N22" s="49">
        <v>109.0</v>
      </c>
    </row>
    <row r="23">
      <c r="B23" s="43" t="s">
        <v>7</v>
      </c>
      <c r="C23" s="43">
        <v>0.0</v>
      </c>
      <c r="D23" s="43">
        <v>0.0</v>
      </c>
      <c r="E23" s="43">
        <v>0.0</v>
      </c>
      <c r="F23" s="43">
        <v>0.0</v>
      </c>
      <c r="G23" s="43">
        <v>0.0</v>
      </c>
      <c r="H23" s="44">
        <v>0.0</v>
      </c>
      <c r="I23" s="44">
        <v>0.0</v>
      </c>
      <c r="J23" s="45">
        <v>0.0</v>
      </c>
      <c r="K23" s="45">
        <v>0.0</v>
      </c>
      <c r="L23" s="46">
        <v>7.0</v>
      </c>
      <c r="M23" s="46">
        <v>7.0</v>
      </c>
      <c r="N23" s="47">
        <v>7.0</v>
      </c>
    </row>
    <row r="24">
      <c r="B24" s="43" t="s">
        <v>8</v>
      </c>
      <c r="C24" s="43">
        <v>0.0</v>
      </c>
      <c r="D24" s="43">
        <v>0.0</v>
      </c>
      <c r="E24" s="43">
        <v>0.0</v>
      </c>
      <c r="F24" s="43">
        <v>0.0</v>
      </c>
      <c r="G24" s="43">
        <v>1.0</v>
      </c>
      <c r="H24" s="44">
        <v>0.0</v>
      </c>
      <c r="I24" s="44">
        <v>0.0</v>
      </c>
      <c r="J24" s="45">
        <v>0.0</v>
      </c>
      <c r="K24" s="45">
        <v>5.0</v>
      </c>
      <c r="L24" s="46">
        <v>2.0</v>
      </c>
      <c r="M24" s="46">
        <v>13.0</v>
      </c>
      <c r="N24" s="47"/>
    </row>
    <row r="25">
      <c r="B25" s="43" t="s">
        <v>9</v>
      </c>
      <c r="C25" s="43">
        <v>12.0</v>
      </c>
      <c r="D25" s="43">
        <v>22.0</v>
      </c>
      <c r="E25" s="43">
        <v>36.0</v>
      </c>
      <c r="F25" s="43">
        <v>46.0</v>
      </c>
      <c r="G25" s="43">
        <v>58.0</v>
      </c>
      <c r="H25" s="44">
        <v>162.0</v>
      </c>
      <c r="I25" s="44">
        <v>243.0</v>
      </c>
      <c r="J25" s="45">
        <v>39.0</v>
      </c>
      <c r="K25" s="45">
        <v>484.0</v>
      </c>
      <c r="L25" s="46">
        <v>259.46999999999997</v>
      </c>
      <c r="M25" s="46">
        <v>543.12</v>
      </c>
      <c r="N25" s="47">
        <v>480.80999999999995</v>
      </c>
    </row>
    <row r="26">
      <c r="B26" s="43" t="s">
        <v>10</v>
      </c>
      <c r="C26" s="43">
        <v>43.0</v>
      </c>
      <c r="D26" s="43">
        <v>53.0</v>
      </c>
      <c r="E26" s="43">
        <v>60.0</v>
      </c>
      <c r="F26" s="43">
        <v>63.0</v>
      </c>
      <c r="G26" s="43">
        <v>60.0</v>
      </c>
      <c r="H26" s="44">
        <v>112.0</v>
      </c>
      <c r="I26" s="44">
        <v>188.0</v>
      </c>
      <c r="J26" s="45">
        <v>62.0</v>
      </c>
      <c r="K26" s="45">
        <v>309.0</v>
      </c>
      <c r="L26" s="46">
        <v>186.0</v>
      </c>
      <c r="M26" s="46">
        <v>343.0</v>
      </c>
      <c r="N26" s="47">
        <v>251.0</v>
      </c>
    </row>
    <row r="27">
      <c r="A27" s="12"/>
      <c r="B27" s="38" t="s">
        <v>43</v>
      </c>
      <c r="C27" s="38">
        <f t="shared" ref="C27:N27" si="1">sum(C18:C26)</f>
        <v>1224</v>
      </c>
      <c r="D27" s="38">
        <f t="shared" si="1"/>
        <v>1285</v>
      </c>
      <c r="E27" s="38">
        <f t="shared" si="1"/>
        <v>1366</v>
      </c>
      <c r="F27" s="38">
        <f t="shared" si="1"/>
        <v>1378</v>
      </c>
      <c r="G27" s="38">
        <f t="shared" si="1"/>
        <v>1342</v>
      </c>
      <c r="H27" s="39">
        <f t="shared" si="1"/>
        <v>1647</v>
      </c>
      <c r="I27" s="39">
        <f t="shared" si="1"/>
        <v>2026</v>
      </c>
      <c r="J27" s="38">
        <f t="shared" si="1"/>
        <v>1371</v>
      </c>
      <c r="K27" s="40">
        <f t="shared" si="1"/>
        <v>2518</v>
      </c>
      <c r="L27" s="41">
        <f t="shared" si="1"/>
        <v>1616.21</v>
      </c>
      <c r="M27" s="41">
        <f t="shared" si="1"/>
        <v>2072.9</v>
      </c>
      <c r="N27" s="42">
        <f t="shared" si="1"/>
        <v>2253.11</v>
      </c>
      <c r="O27" s="12"/>
      <c r="P27" s="12"/>
      <c r="Q27" s="12"/>
      <c r="R27" s="12"/>
      <c r="S27" s="12"/>
      <c r="T27" s="12"/>
      <c r="U27" s="12"/>
      <c r="V27" s="12"/>
      <c r="W27" s="12"/>
    </row>
    <row r="28">
      <c r="H28" s="50"/>
      <c r="I28" s="50"/>
      <c r="K28" s="51"/>
      <c r="L28" s="52"/>
      <c r="M28" s="52"/>
      <c r="N28" s="53"/>
    </row>
    <row r="29">
      <c r="B29" s="11" t="s">
        <v>44</v>
      </c>
      <c r="H29" s="50"/>
      <c r="I29" s="50"/>
      <c r="K29" s="51"/>
      <c r="L29" s="52"/>
      <c r="M29" s="52"/>
      <c r="N29" s="53"/>
    </row>
    <row r="30">
      <c r="B30" s="8" t="s">
        <v>45</v>
      </c>
      <c r="C30" s="43">
        <f t="shared" ref="C30:N30" si="2">C27-1366</f>
        <v>-142</v>
      </c>
      <c r="D30" s="43">
        <f t="shared" si="2"/>
        <v>-81</v>
      </c>
      <c r="E30" s="43">
        <f t="shared" si="2"/>
        <v>0</v>
      </c>
      <c r="F30" s="43">
        <f t="shared" si="2"/>
        <v>12</v>
      </c>
      <c r="G30" s="43">
        <f t="shared" si="2"/>
        <v>-24</v>
      </c>
      <c r="H30" s="44">
        <f t="shared" si="2"/>
        <v>281</v>
      </c>
      <c r="I30" s="44">
        <f t="shared" si="2"/>
        <v>660</v>
      </c>
      <c r="J30" s="43">
        <f t="shared" si="2"/>
        <v>5</v>
      </c>
      <c r="K30" s="45">
        <f t="shared" si="2"/>
        <v>1152</v>
      </c>
      <c r="L30" s="46">
        <f t="shared" si="2"/>
        <v>250.21</v>
      </c>
      <c r="M30" s="46">
        <f t="shared" si="2"/>
        <v>706.9</v>
      </c>
      <c r="N30" s="47">
        <f t="shared" si="2"/>
        <v>887.11</v>
      </c>
    </row>
    <row r="31">
      <c r="B31" s="8" t="s">
        <v>46</v>
      </c>
      <c r="C31" s="43">
        <f t="shared" ref="C31:N31" si="3">C25+C26-96</f>
        <v>-41</v>
      </c>
      <c r="D31" s="43">
        <f t="shared" si="3"/>
        <v>-21</v>
      </c>
      <c r="E31" s="43">
        <f t="shared" si="3"/>
        <v>0</v>
      </c>
      <c r="F31" s="43">
        <f t="shared" si="3"/>
        <v>13</v>
      </c>
      <c r="G31" s="43">
        <f t="shared" si="3"/>
        <v>22</v>
      </c>
      <c r="H31" s="44">
        <f t="shared" si="3"/>
        <v>178</v>
      </c>
      <c r="I31" s="44">
        <f t="shared" si="3"/>
        <v>335</v>
      </c>
      <c r="J31" s="43">
        <f t="shared" si="3"/>
        <v>5</v>
      </c>
      <c r="K31" s="45">
        <f t="shared" si="3"/>
        <v>697</v>
      </c>
      <c r="L31" s="46">
        <f t="shared" si="3"/>
        <v>349.47</v>
      </c>
      <c r="M31" s="46">
        <f t="shared" si="3"/>
        <v>790.12</v>
      </c>
      <c r="N31" s="47">
        <f t="shared" si="3"/>
        <v>635.81</v>
      </c>
    </row>
    <row r="32">
      <c r="B32" s="8" t="s">
        <v>47</v>
      </c>
      <c r="C32" s="43">
        <f t="shared" ref="C32:N32" si="4">C19-1025</f>
        <v>-89</v>
      </c>
      <c r="D32" s="43">
        <f t="shared" si="4"/>
        <v>-52</v>
      </c>
      <c r="E32" s="43">
        <f t="shared" si="4"/>
        <v>0</v>
      </c>
      <c r="F32" s="43">
        <f t="shared" si="4"/>
        <v>-26</v>
      </c>
      <c r="G32" s="43">
        <f t="shared" si="4"/>
        <v>-77</v>
      </c>
      <c r="H32" s="44">
        <f t="shared" si="4"/>
        <v>47</v>
      </c>
      <c r="I32" s="44">
        <f t="shared" si="4"/>
        <v>234</v>
      </c>
      <c r="J32" s="43">
        <f t="shared" si="4"/>
        <v>-3</v>
      </c>
      <c r="K32" s="45">
        <f t="shared" si="4"/>
        <v>333</v>
      </c>
      <c r="L32" s="46">
        <f t="shared" si="4"/>
        <v>-233.8</v>
      </c>
      <c r="M32" s="46">
        <f t="shared" si="4"/>
        <v>-416.12</v>
      </c>
      <c r="N32" s="47">
        <f t="shared" si="4"/>
        <v>-79.86</v>
      </c>
    </row>
    <row r="33">
      <c r="B33" s="8" t="s">
        <v>48</v>
      </c>
      <c r="C33" s="43">
        <f t="shared" ref="C33:N33" si="5">C30-C31-C32</f>
        <v>-12</v>
      </c>
      <c r="D33" s="43">
        <f t="shared" si="5"/>
        <v>-8</v>
      </c>
      <c r="E33" s="43">
        <f t="shared" si="5"/>
        <v>0</v>
      </c>
      <c r="F33" s="43">
        <f t="shared" si="5"/>
        <v>25</v>
      </c>
      <c r="G33" s="43">
        <f t="shared" si="5"/>
        <v>31</v>
      </c>
      <c r="H33" s="44">
        <f t="shared" si="5"/>
        <v>56</v>
      </c>
      <c r="I33" s="44">
        <f t="shared" si="5"/>
        <v>91</v>
      </c>
      <c r="J33" s="43">
        <f t="shared" si="5"/>
        <v>3</v>
      </c>
      <c r="K33" s="45">
        <f t="shared" si="5"/>
        <v>122</v>
      </c>
      <c r="L33" s="46">
        <f t="shared" si="5"/>
        <v>134.54</v>
      </c>
      <c r="M33" s="46">
        <f t="shared" si="5"/>
        <v>332.9</v>
      </c>
      <c r="N33" s="47">
        <f t="shared" si="5"/>
        <v>331.16</v>
      </c>
    </row>
    <row r="35">
      <c r="C35" s="11"/>
      <c r="F35" s="11" t="s">
        <v>49</v>
      </c>
      <c r="I35" s="8" t="s">
        <v>50</v>
      </c>
    </row>
    <row r="36">
      <c r="F36" s="8" t="s">
        <v>51</v>
      </c>
      <c r="H36" s="43">
        <f t="shared" ref="H36:K36" si="6">(1-0.11)*H27</f>
        <v>1465.83</v>
      </c>
      <c r="I36" s="43">
        <f t="shared" si="6"/>
        <v>1803.14</v>
      </c>
      <c r="J36" s="43">
        <f t="shared" si="6"/>
        <v>1220.19</v>
      </c>
      <c r="K36" s="43">
        <f t="shared" si="6"/>
        <v>2241.02</v>
      </c>
    </row>
    <row r="37">
      <c r="F37" s="8" t="s">
        <v>52</v>
      </c>
      <c r="H37" s="43">
        <f t="shared" ref="H37:K37" si="7">H36-1366</f>
        <v>99.83</v>
      </c>
      <c r="I37" s="43">
        <f t="shared" si="7"/>
        <v>437.14</v>
      </c>
      <c r="J37" s="43">
        <f t="shared" si="7"/>
        <v>-145.81</v>
      </c>
      <c r="K37" s="43">
        <f t="shared" si="7"/>
        <v>875.02</v>
      </c>
    </row>
    <row r="38">
      <c r="F38" s="8" t="s">
        <v>46</v>
      </c>
      <c r="H38" s="43">
        <f t="shared" ref="H38:J38" si="8">H31</f>
        <v>178</v>
      </c>
      <c r="I38" s="43">
        <f t="shared" si="8"/>
        <v>335</v>
      </c>
      <c r="J38" s="43">
        <f t="shared" si="8"/>
        <v>5</v>
      </c>
      <c r="K38" s="54">
        <v>697.0</v>
      </c>
    </row>
    <row r="39">
      <c r="F39" s="8" t="s">
        <v>48</v>
      </c>
      <c r="H39" s="43">
        <f t="shared" ref="H39:J39" si="9">H33</f>
        <v>56</v>
      </c>
      <c r="I39" s="43">
        <f t="shared" si="9"/>
        <v>91</v>
      </c>
      <c r="J39" s="43">
        <f t="shared" si="9"/>
        <v>3</v>
      </c>
      <c r="K39" s="54">
        <v>122.0</v>
      </c>
    </row>
    <row r="40">
      <c r="F40" s="8" t="s">
        <v>47</v>
      </c>
      <c r="H40" s="43">
        <f t="shared" ref="H40:J40" si="10">H37-H38-H39</f>
        <v>-134.17</v>
      </c>
      <c r="I40" s="43">
        <f t="shared" si="10"/>
        <v>11.14</v>
      </c>
      <c r="J40" s="43">
        <f t="shared" si="10"/>
        <v>-153.81</v>
      </c>
      <c r="K40" s="54">
        <v>52.0</v>
      </c>
    </row>
  </sheetData>
  <mergeCells count="9">
    <mergeCell ref="B4:E4"/>
    <mergeCell ref="A4:A5"/>
    <mergeCell ref="F4:I4"/>
    <mergeCell ref="K4:N4"/>
    <mergeCell ref="O4:R4"/>
    <mergeCell ref="C16:G16"/>
    <mergeCell ref="H16:I16"/>
    <mergeCell ref="J16:K16"/>
    <mergeCell ref="L16:N16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7.71"/>
  </cols>
  <sheetData>
    <row r="1">
      <c r="A1" s="8" t="s">
        <v>53</v>
      </c>
      <c r="B1" s="8"/>
      <c r="C1" s="55"/>
      <c r="D1" s="55"/>
    </row>
    <row r="2">
      <c r="A2" s="8"/>
      <c r="B2" s="8"/>
      <c r="C2" s="55"/>
      <c r="D2" s="55"/>
    </row>
    <row r="3">
      <c r="A3" s="11" t="s">
        <v>20</v>
      </c>
      <c r="B3" s="11" t="s">
        <v>54</v>
      </c>
      <c r="C3" s="11" t="s">
        <v>55</v>
      </c>
      <c r="D3" s="11" t="s">
        <v>56</v>
      </c>
    </row>
    <row r="4">
      <c r="A4" s="55">
        <v>2011.0</v>
      </c>
      <c r="B4" s="8" t="s">
        <v>57</v>
      </c>
      <c r="C4" s="55">
        <v>25.0</v>
      </c>
      <c r="D4" s="55">
        <v>1.0</v>
      </c>
    </row>
    <row r="5">
      <c r="A5" s="55">
        <v>2012.0</v>
      </c>
      <c r="B5" s="8" t="s">
        <v>57</v>
      </c>
      <c r="C5" s="55">
        <v>30.0</v>
      </c>
      <c r="D5" s="55">
        <v>2.0</v>
      </c>
    </row>
    <row r="6">
      <c r="A6" s="55">
        <v>2013.0</v>
      </c>
      <c r="B6" s="8" t="s">
        <v>57</v>
      </c>
      <c r="C6" s="55">
        <v>33.0</v>
      </c>
      <c r="D6" s="55">
        <v>4.0</v>
      </c>
    </row>
    <row r="7">
      <c r="A7" s="55">
        <v>2014.0</v>
      </c>
      <c r="B7" s="8" t="s">
        <v>57</v>
      </c>
      <c r="C7" s="55">
        <v>37.0</v>
      </c>
      <c r="D7" s="55">
        <v>6.0</v>
      </c>
    </row>
    <row r="8">
      <c r="A8" s="55">
        <v>2015.0</v>
      </c>
      <c r="B8" s="8" t="s">
        <v>57</v>
      </c>
      <c r="C8" s="55">
        <v>33.0</v>
      </c>
      <c r="D8" s="55">
        <v>7.0</v>
      </c>
    </row>
    <row r="9">
      <c r="A9" s="55">
        <v>2016.0</v>
      </c>
      <c r="B9" s="8" t="s">
        <v>57</v>
      </c>
      <c r="C9" s="55">
        <v>43.0</v>
      </c>
      <c r="D9" s="55">
        <v>12.0</v>
      </c>
    </row>
    <row r="10">
      <c r="A10" s="55">
        <v>2017.0</v>
      </c>
      <c r="B10" s="8" t="s">
        <v>57</v>
      </c>
      <c r="C10" s="55">
        <v>53.0</v>
      </c>
      <c r="D10" s="55">
        <v>22.0</v>
      </c>
    </row>
    <row r="11">
      <c r="A11" s="55">
        <v>2018.0</v>
      </c>
      <c r="B11" s="8" t="s">
        <v>57</v>
      </c>
      <c r="C11" s="55">
        <v>60.0</v>
      </c>
      <c r="D11" s="55">
        <v>36.0</v>
      </c>
    </row>
    <row r="12">
      <c r="A12" s="55">
        <v>2019.0</v>
      </c>
      <c r="B12" s="8" t="s">
        <v>57</v>
      </c>
      <c r="C12" s="55">
        <v>63.0</v>
      </c>
      <c r="D12" s="55">
        <v>46.0</v>
      </c>
    </row>
    <row r="13">
      <c r="A13" s="55">
        <v>2020.0</v>
      </c>
      <c r="B13" s="8" t="s">
        <v>57</v>
      </c>
      <c r="C13" s="55">
        <v>60.0</v>
      </c>
      <c r="D13" s="55">
        <v>58.0</v>
      </c>
    </row>
    <row r="14">
      <c r="A14" s="55" t="s">
        <v>58</v>
      </c>
      <c r="B14" s="8" t="s">
        <v>32</v>
      </c>
      <c r="C14" s="55">
        <v>112.0</v>
      </c>
      <c r="D14" s="55">
        <v>162.0</v>
      </c>
    </row>
    <row r="15">
      <c r="A15" s="55" t="s">
        <v>59</v>
      </c>
      <c r="B15" s="8" t="s">
        <v>32</v>
      </c>
      <c r="C15" s="55">
        <v>188.0</v>
      </c>
      <c r="D15" s="55">
        <v>243.0</v>
      </c>
    </row>
    <row r="16">
      <c r="A16" s="55" t="s">
        <v>60</v>
      </c>
      <c r="B16" s="8" t="s">
        <v>33</v>
      </c>
      <c r="C16" s="55">
        <v>309.0</v>
      </c>
      <c r="D16" s="55">
        <v>484.0</v>
      </c>
    </row>
    <row r="19">
      <c r="A19" s="8" t="s">
        <v>61</v>
      </c>
      <c r="B19" s="56" t="s">
        <v>62</v>
      </c>
    </row>
    <row r="20">
      <c r="B20" s="56" t="s">
        <v>63</v>
      </c>
    </row>
  </sheetData>
  <hyperlinks>
    <hyperlink r:id="rId1" ref="B19"/>
    <hyperlink r:id="rId2" ref="B20"/>
  </hyperlin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17.29"/>
  </cols>
  <sheetData>
    <row r="1">
      <c r="B1" s="11" t="s">
        <v>64</v>
      </c>
    </row>
    <row r="2">
      <c r="B2" s="8" t="s">
        <v>65</v>
      </c>
    </row>
    <row r="4">
      <c r="B4" s="57"/>
      <c r="C4" s="58" t="s">
        <v>66</v>
      </c>
      <c r="D4" s="58" t="s">
        <v>67</v>
      </c>
      <c r="E4" s="58" t="s">
        <v>68</v>
      </c>
      <c r="F4" s="58" t="s">
        <v>11</v>
      </c>
      <c r="G4" s="58" t="s">
        <v>69</v>
      </c>
    </row>
    <row r="5">
      <c r="B5" s="58" t="s">
        <v>70</v>
      </c>
      <c r="C5" s="59">
        <v>138.0</v>
      </c>
      <c r="D5" s="59">
        <v>64.0</v>
      </c>
      <c r="E5" s="59">
        <v>4.0</v>
      </c>
      <c r="F5" s="60">
        <v>206.0</v>
      </c>
      <c r="G5" s="61"/>
    </row>
    <row r="6">
      <c r="B6" s="58" t="s">
        <v>71</v>
      </c>
      <c r="C6" s="59">
        <v>3.0</v>
      </c>
      <c r="D6" s="59">
        <v>33.0</v>
      </c>
      <c r="E6" s="62"/>
      <c r="F6" s="60">
        <v>36.0</v>
      </c>
      <c r="G6" s="63"/>
    </row>
    <row r="7">
      <c r="B7" s="58" t="s">
        <v>72</v>
      </c>
      <c r="C7" s="59">
        <v>-46.0</v>
      </c>
      <c r="D7" s="62"/>
      <c r="E7" s="62"/>
      <c r="F7" s="60">
        <v>-46.0</v>
      </c>
      <c r="G7" s="61"/>
    </row>
    <row r="8">
      <c r="B8" s="58" t="s">
        <v>73</v>
      </c>
      <c r="C8" s="59">
        <v>95.0</v>
      </c>
      <c r="D8" s="59">
        <v>97.0</v>
      </c>
      <c r="E8" s="59">
        <v>4.0</v>
      </c>
      <c r="F8" s="60">
        <v>197.0</v>
      </c>
      <c r="G8" s="61"/>
    </row>
    <row r="9">
      <c r="B9" s="58" t="s">
        <v>74</v>
      </c>
      <c r="C9" s="59">
        <v>-8.0</v>
      </c>
      <c r="D9" s="62"/>
      <c r="E9" s="62"/>
      <c r="F9" s="60">
        <v>-8.0</v>
      </c>
      <c r="G9" s="61"/>
    </row>
    <row r="10">
      <c r="B10" s="58" t="s">
        <v>75</v>
      </c>
      <c r="C10" s="59">
        <v>87.0</v>
      </c>
      <c r="D10" s="59">
        <v>97.0</v>
      </c>
      <c r="E10" s="59">
        <v>4.0</v>
      </c>
      <c r="F10" s="60">
        <v>188.0</v>
      </c>
      <c r="G10" s="60">
        <v>267.0</v>
      </c>
    </row>
    <row r="11">
      <c r="B11" s="57"/>
    </row>
    <row r="12">
      <c r="B12" s="58"/>
    </row>
    <row r="13">
      <c r="B13" s="58" t="s">
        <v>76</v>
      </c>
      <c r="C13" s="56" t="s">
        <v>77</v>
      </c>
    </row>
    <row r="14">
      <c r="B14" s="58"/>
      <c r="C14" s="56" t="s">
        <v>78</v>
      </c>
    </row>
    <row r="15">
      <c r="B15" s="58"/>
      <c r="C15" s="56" t="s">
        <v>79</v>
      </c>
    </row>
    <row r="16">
      <c r="B16" s="58"/>
      <c r="C16" s="56" t="s">
        <v>63</v>
      </c>
    </row>
  </sheetData>
  <hyperlinks>
    <hyperlink r:id="rId1" ref="C13"/>
    <hyperlink r:id="rId2" ref="C14"/>
    <hyperlink r:id="rId3" ref="C15"/>
    <hyperlink r:id="rId4" ref="C16"/>
  </hyperlinks>
  <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B1" s="11" t="s">
        <v>80</v>
      </c>
    </row>
    <row r="2">
      <c r="B2" s="12"/>
      <c r="I2" s="11" t="s">
        <v>81</v>
      </c>
    </row>
    <row r="4">
      <c r="B4" s="11" t="s">
        <v>20</v>
      </c>
      <c r="C4" s="11" t="s">
        <v>82</v>
      </c>
      <c r="D4" s="11" t="s">
        <v>83</v>
      </c>
      <c r="E4" s="11" t="s">
        <v>84</v>
      </c>
      <c r="I4" s="58" t="s">
        <v>85</v>
      </c>
      <c r="J4" s="58" t="s">
        <v>86</v>
      </c>
      <c r="K4" s="58" t="s">
        <v>66</v>
      </c>
      <c r="L4" s="58" t="s">
        <v>67</v>
      </c>
      <c r="M4" s="58" t="s">
        <v>68</v>
      </c>
      <c r="N4" s="58" t="s">
        <v>87</v>
      </c>
      <c r="O4" s="58" t="s">
        <v>88</v>
      </c>
      <c r="P4" s="58" t="s">
        <v>89</v>
      </c>
    </row>
    <row r="5">
      <c r="B5" s="8">
        <v>2020.0</v>
      </c>
      <c r="C5" s="54">
        <f t="shared" ref="C5:E5" si="1">sum(K5:K32)/1000</f>
        <v>37.5685</v>
      </c>
      <c r="D5" s="54">
        <f t="shared" si="1"/>
        <v>0</v>
      </c>
      <c r="E5" s="54">
        <f t="shared" si="1"/>
        <v>0</v>
      </c>
      <c r="I5" s="64">
        <v>1963.0</v>
      </c>
      <c r="J5" s="64">
        <v>150.0</v>
      </c>
      <c r="K5" s="64">
        <v>150.0</v>
      </c>
      <c r="L5" s="64">
        <v>0.0</v>
      </c>
      <c r="M5" s="64">
        <f t="shared" ref="M5:M58" si="3">N5+O5+P5</f>
        <v>0</v>
      </c>
      <c r="N5" s="64">
        <v>0.0</v>
      </c>
      <c r="O5" s="64">
        <v>0.0</v>
      </c>
      <c r="P5" s="64">
        <v>0.0</v>
      </c>
    </row>
    <row r="6">
      <c r="B6" s="8" t="s">
        <v>90</v>
      </c>
      <c r="C6" s="54">
        <f t="shared" ref="C6:E6" si="2">sum(K33:K37)/1000</f>
        <v>7.975</v>
      </c>
      <c r="D6" s="54">
        <f t="shared" si="2"/>
        <v>0</v>
      </c>
      <c r="E6" s="54">
        <f t="shared" si="2"/>
        <v>0</v>
      </c>
      <c r="I6" s="64">
        <v>1964.0</v>
      </c>
      <c r="J6" s="64">
        <v>50.0</v>
      </c>
      <c r="K6" s="64">
        <v>50.0</v>
      </c>
      <c r="L6" s="64">
        <v>0.0</v>
      </c>
      <c r="M6" s="64">
        <f t="shared" si="3"/>
        <v>0</v>
      </c>
      <c r="N6" s="64">
        <v>0.0</v>
      </c>
      <c r="O6" s="64">
        <v>0.0</v>
      </c>
      <c r="P6" s="64">
        <v>0.0</v>
      </c>
    </row>
    <row r="7">
      <c r="B7" s="8" t="s">
        <v>91</v>
      </c>
      <c r="C7" s="54">
        <f t="shared" ref="C7:E7" si="4">sum(K38:K42)/1000</f>
        <v>8.155</v>
      </c>
      <c r="D7" s="54">
        <f t="shared" si="4"/>
        <v>0</v>
      </c>
      <c r="E7" s="54">
        <f t="shared" si="4"/>
        <v>0</v>
      </c>
      <c r="I7" s="64">
        <v>1965.0</v>
      </c>
      <c r="J7" s="64">
        <v>170.0</v>
      </c>
      <c r="K7" s="64">
        <v>170.0</v>
      </c>
      <c r="L7" s="64">
        <v>0.0</v>
      </c>
      <c r="M7" s="64">
        <f t="shared" si="3"/>
        <v>0</v>
      </c>
      <c r="N7" s="64">
        <v>0.0</v>
      </c>
      <c r="O7" s="64">
        <v>0.0</v>
      </c>
      <c r="P7" s="64">
        <v>0.0</v>
      </c>
    </row>
    <row r="8">
      <c r="B8" s="8" t="s">
        <v>92</v>
      </c>
      <c r="C8" s="54">
        <f t="shared" ref="C8:E8" si="5">sum(K43:K47)/1000</f>
        <v>25.175</v>
      </c>
      <c r="D8" s="54">
        <f t="shared" si="5"/>
        <v>1.26</v>
      </c>
      <c r="E8" s="54">
        <f t="shared" si="5"/>
        <v>0</v>
      </c>
      <c r="I8" s="64">
        <v>1967.0</v>
      </c>
      <c r="J8" s="64">
        <v>60.0</v>
      </c>
      <c r="K8" s="64">
        <v>60.0</v>
      </c>
      <c r="L8" s="64">
        <v>0.0</v>
      </c>
      <c r="M8" s="64">
        <f t="shared" si="3"/>
        <v>0</v>
      </c>
      <c r="N8" s="64">
        <v>0.0</v>
      </c>
      <c r="O8" s="64">
        <v>0.0</v>
      </c>
      <c r="P8" s="64">
        <v>0.0</v>
      </c>
    </row>
    <row r="9">
      <c r="B9" s="8" t="s">
        <v>93</v>
      </c>
      <c r="C9" s="54">
        <f t="shared" ref="C9:E9" si="6">sum(K48:K52)/1000</f>
        <v>45.429</v>
      </c>
      <c r="D9" s="54">
        <f t="shared" si="6"/>
        <v>34.105</v>
      </c>
      <c r="E9" s="54">
        <f t="shared" si="6"/>
        <v>1.1</v>
      </c>
      <c r="I9" s="64">
        <v>1968.0</v>
      </c>
      <c r="J9" s="64">
        <v>120.0</v>
      </c>
      <c r="K9" s="64">
        <v>120.0</v>
      </c>
      <c r="L9" s="64">
        <v>0.0</v>
      </c>
      <c r="M9" s="64">
        <f t="shared" si="3"/>
        <v>0</v>
      </c>
      <c r="N9" s="64">
        <v>0.0</v>
      </c>
      <c r="O9" s="64">
        <v>0.0</v>
      </c>
      <c r="P9" s="64">
        <v>0.0</v>
      </c>
    </row>
    <row r="10">
      <c r="B10" s="8" t="s">
        <v>94</v>
      </c>
      <c r="C10" s="54">
        <f t="shared" ref="C10:E10" si="7">sum(K53:K57)/1000</f>
        <v>13.315</v>
      </c>
      <c r="D10" s="54">
        <f t="shared" si="7"/>
        <v>28.687</v>
      </c>
      <c r="E10" s="54">
        <f t="shared" si="7"/>
        <v>3.185</v>
      </c>
      <c r="I10" s="64">
        <v>1969.0</v>
      </c>
      <c r="J10" s="64">
        <v>160.0</v>
      </c>
      <c r="K10" s="64">
        <v>160.0</v>
      </c>
      <c r="L10" s="64">
        <v>0.0</v>
      </c>
      <c r="M10" s="64">
        <f t="shared" si="3"/>
        <v>0</v>
      </c>
      <c r="N10" s="64">
        <v>0.0</v>
      </c>
      <c r="O10" s="64">
        <v>0.0</v>
      </c>
      <c r="P10" s="64">
        <v>0.0</v>
      </c>
    </row>
    <row r="11">
      <c r="I11" s="64">
        <v>1971.0</v>
      </c>
      <c r="J11" s="64">
        <v>62.5</v>
      </c>
      <c r="K11" s="64">
        <v>62.5</v>
      </c>
      <c r="L11" s="64">
        <v>0.0</v>
      </c>
      <c r="M11" s="64">
        <f t="shared" si="3"/>
        <v>0</v>
      </c>
      <c r="N11" s="64">
        <v>0.0</v>
      </c>
      <c r="O11" s="64">
        <v>0.0</v>
      </c>
      <c r="P11" s="64">
        <v>0.0</v>
      </c>
    </row>
    <row r="12">
      <c r="I12" s="64">
        <v>1974.0</v>
      </c>
      <c r="J12" s="64">
        <v>94.0</v>
      </c>
      <c r="K12" s="64">
        <v>94.0</v>
      </c>
      <c r="L12" s="64">
        <v>0.0</v>
      </c>
      <c r="M12" s="64">
        <f t="shared" si="3"/>
        <v>0</v>
      </c>
      <c r="N12" s="64">
        <v>0.0</v>
      </c>
      <c r="O12" s="64">
        <v>0.0</v>
      </c>
      <c r="P12" s="64">
        <v>0.0</v>
      </c>
    </row>
    <row r="13">
      <c r="A13" s="8" t="s">
        <v>61</v>
      </c>
      <c r="B13" s="56" t="s">
        <v>77</v>
      </c>
      <c r="I13" s="64">
        <v>1976.0</v>
      </c>
      <c r="J13" s="64">
        <v>120.0</v>
      </c>
      <c r="K13" s="64">
        <v>120.0</v>
      </c>
      <c r="L13" s="64">
        <v>0.0</v>
      </c>
      <c r="M13" s="64">
        <f t="shared" si="3"/>
        <v>0</v>
      </c>
      <c r="N13" s="64">
        <v>0.0</v>
      </c>
      <c r="O13" s="64">
        <v>0.0</v>
      </c>
      <c r="P13" s="64">
        <v>0.0</v>
      </c>
    </row>
    <row r="14">
      <c r="B14" s="56" t="s">
        <v>78</v>
      </c>
      <c r="I14" s="64">
        <v>1977.0</v>
      </c>
      <c r="J14" s="64">
        <v>200.0</v>
      </c>
      <c r="K14" s="64">
        <v>200.0</v>
      </c>
      <c r="L14" s="64">
        <v>0.0</v>
      </c>
      <c r="M14" s="64">
        <f t="shared" si="3"/>
        <v>0</v>
      </c>
      <c r="N14" s="64">
        <v>0.0</v>
      </c>
      <c r="O14" s="64">
        <v>0.0</v>
      </c>
      <c r="P14" s="64">
        <v>0.0</v>
      </c>
    </row>
    <row r="15">
      <c r="I15" s="64">
        <v>1978.0</v>
      </c>
      <c r="J15" s="64">
        <v>225.0</v>
      </c>
      <c r="K15" s="64">
        <v>225.0</v>
      </c>
      <c r="L15" s="64">
        <v>0.0</v>
      </c>
      <c r="M15" s="64">
        <f t="shared" si="3"/>
        <v>0</v>
      </c>
      <c r="N15" s="64">
        <v>0.0</v>
      </c>
      <c r="O15" s="64">
        <v>0.0</v>
      </c>
      <c r="P15" s="64">
        <v>0.0</v>
      </c>
    </row>
    <row r="16">
      <c r="I16" s="64">
        <v>1979.0</v>
      </c>
      <c r="J16" s="64">
        <v>1430.0</v>
      </c>
      <c r="K16" s="64">
        <v>1430.0</v>
      </c>
      <c r="L16" s="64">
        <v>0.0</v>
      </c>
      <c r="M16" s="64">
        <f t="shared" si="3"/>
        <v>0</v>
      </c>
      <c r="N16" s="64">
        <v>0.0</v>
      </c>
      <c r="O16" s="64">
        <v>0.0</v>
      </c>
      <c r="P16" s="64">
        <v>0.0</v>
      </c>
    </row>
    <row r="17">
      <c r="I17" s="64">
        <v>1980.0</v>
      </c>
      <c r="J17" s="64">
        <v>1040.0</v>
      </c>
      <c r="K17" s="64">
        <v>1040.0</v>
      </c>
      <c r="L17" s="64">
        <v>0.0</v>
      </c>
      <c r="M17" s="64">
        <f t="shared" si="3"/>
        <v>0</v>
      </c>
      <c r="N17" s="64">
        <v>0.0</v>
      </c>
      <c r="O17" s="64">
        <v>0.0</v>
      </c>
      <c r="P17" s="64">
        <v>0.0</v>
      </c>
    </row>
    <row r="18">
      <c r="I18" s="64">
        <v>1981.0</v>
      </c>
      <c r="J18" s="64">
        <v>530.0</v>
      </c>
      <c r="K18" s="64">
        <v>530.0</v>
      </c>
      <c r="L18" s="64">
        <v>0.0</v>
      </c>
      <c r="M18" s="64">
        <f t="shared" si="3"/>
        <v>0</v>
      </c>
      <c r="N18" s="64">
        <v>0.0</v>
      </c>
      <c r="O18" s="64">
        <v>0.0</v>
      </c>
      <c r="P18" s="64">
        <v>0.0</v>
      </c>
    </row>
    <row r="19">
      <c r="I19" s="64">
        <v>1982.0</v>
      </c>
      <c r="J19" s="64">
        <v>2030.0</v>
      </c>
      <c r="K19" s="64">
        <v>2030.0</v>
      </c>
      <c r="L19" s="64">
        <v>0.0</v>
      </c>
      <c r="M19" s="64">
        <f t="shared" si="3"/>
        <v>0</v>
      </c>
      <c r="N19" s="64">
        <v>0.0</v>
      </c>
      <c r="O19" s="64">
        <v>0.0</v>
      </c>
      <c r="P19" s="64">
        <v>0.0</v>
      </c>
    </row>
    <row r="20">
      <c r="I20" s="64">
        <v>1983.0</v>
      </c>
      <c r="J20" s="64">
        <v>2335.0</v>
      </c>
      <c r="K20" s="64">
        <v>2335.0</v>
      </c>
      <c r="L20" s="64">
        <v>0.0</v>
      </c>
      <c r="M20" s="64">
        <f t="shared" si="3"/>
        <v>0</v>
      </c>
      <c r="N20" s="64">
        <v>0.0</v>
      </c>
      <c r="O20" s="64">
        <v>0.0</v>
      </c>
      <c r="P20" s="64">
        <v>0.0</v>
      </c>
    </row>
    <row r="21">
      <c r="I21" s="64">
        <v>1984.0</v>
      </c>
      <c r="J21" s="64">
        <v>2431.0</v>
      </c>
      <c r="K21" s="64">
        <v>2431.0</v>
      </c>
      <c r="L21" s="64">
        <v>0.0</v>
      </c>
      <c r="M21" s="64">
        <f t="shared" si="3"/>
        <v>0</v>
      </c>
      <c r="N21" s="64">
        <v>0.0</v>
      </c>
      <c r="O21" s="64">
        <v>0.0</v>
      </c>
      <c r="P21" s="64">
        <v>0.0</v>
      </c>
    </row>
    <row r="22">
      <c r="I22" s="64">
        <v>1985.0</v>
      </c>
      <c r="J22" s="64">
        <v>1435.0</v>
      </c>
      <c r="K22" s="64">
        <v>1435.0</v>
      </c>
      <c r="L22" s="64">
        <v>0.0</v>
      </c>
      <c r="M22" s="64">
        <f t="shared" si="3"/>
        <v>0</v>
      </c>
      <c r="N22" s="64">
        <v>0.0</v>
      </c>
      <c r="O22" s="64">
        <v>0.0</v>
      </c>
      <c r="P22" s="64">
        <v>0.0</v>
      </c>
    </row>
    <row r="23">
      <c r="I23" s="64">
        <v>1986.0</v>
      </c>
      <c r="J23" s="64">
        <v>2480.0</v>
      </c>
      <c r="K23" s="64">
        <v>2480.0</v>
      </c>
      <c r="L23" s="64">
        <v>0.0</v>
      </c>
      <c r="M23" s="64">
        <f t="shared" si="3"/>
        <v>0</v>
      </c>
      <c r="N23" s="64">
        <v>0.0</v>
      </c>
      <c r="O23" s="64">
        <v>0.0</v>
      </c>
      <c r="P23" s="64">
        <v>0.0</v>
      </c>
    </row>
    <row r="24">
      <c r="I24" s="64">
        <v>1987.0</v>
      </c>
      <c r="J24" s="64">
        <v>2460.0</v>
      </c>
      <c r="K24" s="64">
        <v>2460.0</v>
      </c>
      <c r="L24" s="64">
        <v>0.0</v>
      </c>
      <c r="M24" s="64">
        <f t="shared" si="3"/>
        <v>0</v>
      </c>
      <c r="N24" s="64">
        <v>0.0</v>
      </c>
      <c r="O24" s="64">
        <v>0.0</v>
      </c>
      <c r="P24" s="64">
        <v>0.0</v>
      </c>
    </row>
    <row r="25">
      <c r="I25" s="64">
        <v>1988.0</v>
      </c>
      <c r="J25" s="64">
        <v>2991.0</v>
      </c>
      <c r="K25" s="64">
        <v>2991.0</v>
      </c>
      <c r="L25" s="64">
        <v>0.0</v>
      </c>
      <c r="M25" s="64">
        <f t="shared" si="3"/>
        <v>0</v>
      </c>
      <c r="N25" s="64">
        <v>0.0</v>
      </c>
      <c r="O25" s="64">
        <v>0.0</v>
      </c>
      <c r="P25" s="64">
        <v>0.0</v>
      </c>
    </row>
    <row r="26">
      <c r="I26" s="64">
        <v>1989.0</v>
      </c>
      <c r="J26" s="64">
        <v>3790.0</v>
      </c>
      <c r="K26" s="64">
        <v>3790.0</v>
      </c>
      <c r="L26" s="64">
        <v>0.0</v>
      </c>
      <c r="M26" s="64">
        <f t="shared" si="3"/>
        <v>0</v>
      </c>
      <c r="N26" s="64">
        <v>0.0</v>
      </c>
      <c r="O26" s="64">
        <v>0.0</v>
      </c>
      <c r="P26" s="64">
        <v>0.0</v>
      </c>
    </row>
    <row r="27">
      <c r="I27" s="64">
        <v>1990.0</v>
      </c>
      <c r="J27" s="64">
        <v>1507.5</v>
      </c>
      <c r="K27" s="64">
        <v>1507.5</v>
      </c>
      <c r="L27" s="64">
        <v>0.0</v>
      </c>
      <c r="M27" s="64">
        <f t="shared" si="3"/>
        <v>0</v>
      </c>
      <c r="N27" s="64">
        <v>0.0</v>
      </c>
      <c r="O27" s="64">
        <v>0.0</v>
      </c>
      <c r="P27" s="64">
        <v>0.0</v>
      </c>
    </row>
    <row r="28">
      <c r="I28" s="64">
        <v>1991.0</v>
      </c>
      <c r="J28" s="64">
        <v>2317.5</v>
      </c>
      <c r="K28" s="64">
        <v>2317.5</v>
      </c>
      <c r="L28" s="64">
        <v>0.0</v>
      </c>
      <c r="M28" s="64">
        <f t="shared" si="3"/>
        <v>0</v>
      </c>
      <c r="N28" s="64">
        <v>0.0</v>
      </c>
      <c r="O28" s="64">
        <v>0.0</v>
      </c>
      <c r="P28" s="64">
        <v>0.0</v>
      </c>
    </row>
    <row r="29">
      <c r="I29" s="64">
        <v>1992.0</v>
      </c>
      <c r="J29" s="64">
        <v>2050.0</v>
      </c>
      <c r="K29" s="64">
        <v>2050.0</v>
      </c>
      <c r="L29" s="64">
        <v>0.0</v>
      </c>
      <c r="M29" s="64">
        <f t="shared" si="3"/>
        <v>0</v>
      </c>
      <c r="N29" s="64">
        <v>0.0</v>
      </c>
      <c r="O29" s="64">
        <v>0.0</v>
      </c>
      <c r="P29" s="64">
        <v>0.0</v>
      </c>
    </row>
    <row r="30">
      <c r="I30" s="64">
        <v>1993.0</v>
      </c>
      <c r="J30" s="64">
        <v>1970.0</v>
      </c>
      <c r="K30" s="64">
        <v>1970.0</v>
      </c>
      <c r="L30" s="64">
        <v>0.0</v>
      </c>
      <c r="M30" s="64">
        <f t="shared" si="3"/>
        <v>0</v>
      </c>
      <c r="N30" s="64">
        <v>0.0</v>
      </c>
      <c r="O30" s="64">
        <v>0.0</v>
      </c>
      <c r="P30" s="64">
        <v>0.0</v>
      </c>
    </row>
    <row r="31">
      <c r="I31" s="64">
        <v>1994.0</v>
      </c>
      <c r="J31" s="64">
        <v>3100.0</v>
      </c>
      <c r="K31" s="64">
        <v>3100.0</v>
      </c>
      <c r="L31" s="64">
        <v>0.0</v>
      </c>
      <c r="M31" s="64">
        <f t="shared" si="3"/>
        <v>0</v>
      </c>
      <c r="N31" s="64">
        <v>0.0</v>
      </c>
      <c r="O31" s="64">
        <v>0.0</v>
      </c>
      <c r="P31" s="64">
        <v>0.0</v>
      </c>
    </row>
    <row r="32">
      <c r="I32" s="64">
        <v>1995.0</v>
      </c>
      <c r="J32" s="64">
        <v>2260.0</v>
      </c>
      <c r="K32" s="64">
        <v>2260.0</v>
      </c>
      <c r="L32" s="64">
        <v>0.0</v>
      </c>
      <c r="M32" s="64">
        <f t="shared" si="3"/>
        <v>0</v>
      </c>
      <c r="N32" s="64">
        <v>0.0</v>
      </c>
      <c r="O32" s="64">
        <v>0.0</v>
      </c>
      <c r="P32" s="64">
        <v>0.0</v>
      </c>
    </row>
    <row r="33">
      <c r="I33" s="64">
        <v>1996.0</v>
      </c>
      <c r="J33" s="64">
        <v>1130.0</v>
      </c>
      <c r="K33" s="64">
        <v>1130.0</v>
      </c>
      <c r="L33" s="64">
        <v>0.0</v>
      </c>
      <c r="M33" s="64">
        <f t="shared" si="3"/>
        <v>0</v>
      </c>
      <c r="N33" s="64">
        <v>0.0</v>
      </c>
      <c r="O33" s="64">
        <v>0.0</v>
      </c>
      <c r="P33" s="64">
        <v>0.0</v>
      </c>
    </row>
    <row r="34">
      <c r="I34" s="64">
        <v>1997.0</v>
      </c>
      <c r="J34" s="64">
        <v>1495.0</v>
      </c>
      <c r="K34" s="64">
        <v>1495.0</v>
      </c>
      <c r="L34" s="64">
        <v>0.0</v>
      </c>
      <c r="M34" s="64">
        <f t="shared" si="3"/>
        <v>0</v>
      </c>
      <c r="N34" s="64">
        <v>0.0</v>
      </c>
      <c r="O34" s="64">
        <v>0.0</v>
      </c>
      <c r="P34" s="64">
        <v>0.0</v>
      </c>
    </row>
    <row r="35">
      <c r="I35" s="64">
        <v>1998.0</v>
      </c>
      <c r="J35" s="64">
        <v>1450.0</v>
      </c>
      <c r="K35" s="64">
        <v>1450.0</v>
      </c>
      <c r="L35" s="64">
        <v>0.0</v>
      </c>
      <c r="M35" s="64">
        <f t="shared" si="3"/>
        <v>0</v>
      </c>
      <c r="N35" s="64">
        <v>0.0</v>
      </c>
      <c r="O35" s="64">
        <v>0.0</v>
      </c>
      <c r="P35" s="64">
        <v>0.0</v>
      </c>
    </row>
    <row r="36">
      <c r="I36" s="64">
        <v>1999.0</v>
      </c>
      <c r="J36" s="64">
        <v>2605.0</v>
      </c>
      <c r="K36" s="64">
        <v>2605.0</v>
      </c>
      <c r="L36" s="64">
        <v>0.0</v>
      </c>
      <c r="M36" s="64">
        <f t="shared" si="3"/>
        <v>0</v>
      </c>
      <c r="N36" s="64">
        <v>0.0</v>
      </c>
      <c r="O36" s="64">
        <v>0.0</v>
      </c>
      <c r="P36" s="64">
        <v>0.0</v>
      </c>
    </row>
    <row r="37">
      <c r="I37" s="64">
        <v>2000.0</v>
      </c>
      <c r="J37" s="64">
        <v>1295.0</v>
      </c>
      <c r="K37" s="64">
        <v>1295.0</v>
      </c>
      <c r="L37" s="64">
        <v>0.0</v>
      </c>
      <c r="M37" s="64">
        <f t="shared" si="3"/>
        <v>0</v>
      </c>
      <c r="N37" s="64">
        <v>0.0</v>
      </c>
      <c r="O37" s="64">
        <v>0.0</v>
      </c>
      <c r="P37" s="64">
        <v>0.0</v>
      </c>
    </row>
    <row r="38">
      <c r="I38" s="64">
        <v>2001.0</v>
      </c>
      <c r="J38" s="64">
        <v>1000.0</v>
      </c>
      <c r="K38" s="64">
        <v>1000.0</v>
      </c>
      <c r="L38" s="64">
        <v>0.0</v>
      </c>
      <c r="M38" s="64">
        <f t="shared" si="3"/>
        <v>0</v>
      </c>
      <c r="N38" s="64">
        <v>0.0</v>
      </c>
      <c r="O38" s="64">
        <v>0.0</v>
      </c>
      <c r="P38" s="64">
        <v>0.0</v>
      </c>
    </row>
    <row r="39">
      <c r="I39" s="64">
        <v>2002.0</v>
      </c>
      <c r="J39" s="64">
        <v>2040.0</v>
      </c>
      <c r="K39" s="64">
        <v>2040.0</v>
      </c>
      <c r="L39" s="64">
        <v>0.0</v>
      </c>
      <c r="M39" s="64">
        <f t="shared" si="3"/>
        <v>0</v>
      </c>
      <c r="N39" s="64">
        <v>0.0</v>
      </c>
      <c r="O39" s="64">
        <v>0.0</v>
      </c>
      <c r="P39" s="64">
        <v>0.0</v>
      </c>
    </row>
    <row r="40">
      <c r="I40" s="64">
        <v>2003.0</v>
      </c>
      <c r="J40" s="64">
        <v>1655.0</v>
      </c>
      <c r="K40" s="64">
        <v>1655.0</v>
      </c>
      <c r="L40" s="64">
        <v>0.0</v>
      </c>
      <c r="M40" s="64">
        <f t="shared" si="3"/>
        <v>0</v>
      </c>
      <c r="N40" s="64">
        <v>0.0</v>
      </c>
      <c r="O40" s="64">
        <v>0.0</v>
      </c>
      <c r="P40" s="64">
        <v>0.0</v>
      </c>
    </row>
    <row r="41">
      <c r="I41" s="64">
        <v>2004.0</v>
      </c>
      <c r="J41" s="64">
        <v>1460.0</v>
      </c>
      <c r="K41" s="64">
        <v>1460.0</v>
      </c>
      <c r="L41" s="64">
        <v>0.0</v>
      </c>
      <c r="M41" s="64">
        <f t="shared" si="3"/>
        <v>0</v>
      </c>
      <c r="N41" s="64">
        <v>0.0</v>
      </c>
      <c r="O41" s="64">
        <v>0.0</v>
      </c>
      <c r="P41" s="64">
        <v>0.0</v>
      </c>
    </row>
    <row r="42">
      <c r="I42" s="64">
        <v>2005.0</v>
      </c>
      <c r="J42" s="64">
        <v>2000.0</v>
      </c>
      <c r="K42" s="64">
        <v>2000.0</v>
      </c>
      <c r="L42" s="64">
        <v>0.0</v>
      </c>
      <c r="M42" s="64">
        <f t="shared" si="3"/>
        <v>0</v>
      </c>
      <c r="N42" s="64">
        <v>0.0</v>
      </c>
      <c r="O42" s="64">
        <v>0.0</v>
      </c>
      <c r="P42" s="64">
        <v>0.0</v>
      </c>
    </row>
    <row r="43">
      <c r="I43" s="64">
        <v>2006.0</v>
      </c>
      <c r="J43" s="64">
        <v>1130.0</v>
      </c>
      <c r="K43" s="64">
        <v>1130.0</v>
      </c>
      <c r="L43" s="64">
        <v>0.0</v>
      </c>
      <c r="M43" s="64">
        <f t="shared" si="3"/>
        <v>0</v>
      </c>
      <c r="N43" s="64">
        <v>0.0</v>
      </c>
      <c r="O43" s="64">
        <v>0.0</v>
      </c>
      <c r="P43" s="64">
        <v>0.0</v>
      </c>
    </row>
    <row r="44">
      <c r="I44" s="64">
        <v>2007.0</v>
      </c>
      <c r="J44" s="64">
        <v>6155.0</v>
      </c>
      <c r="K44" s="64">
        <v>6155.0</v>
      </c>
      <c r="L44" s="64">
        <v>0.0</v>
      </c>
      <c r="M44" s="64">
        <f t="shared" si="3"/>
        <v>0</v>
      </c>
      <c r="N44" s="64">
        <v>0.0</v>
      </c>
      <c r="O44" s="64">
        <v>0.0</v>
      </c>
      <c r="P44" s="64">
        <v>0.0</v>
      </c>
    </row>
    <row r="45">
      <c r="I45" s="64">
        <v>2008.0</v>
      </c>
      <c r="J45" s="64">
        <v>3310.0</v>
      </c>
      <c r="K45" s="64">
        <v>3310.0</v>
      </c>
      <c r="L45" s="64">
        <v>0.0</v>
      </c>
      <c r="M45" s="64">
        <f t="shared" si="3"/>
        <v>0</v>
      </c>
      <c r="N45" s="64">
        <v>0.0</v>
      </c>
      <c r="O45" s="64">
        <v>0.0</v>
      </c>
      <c r="P45" s="64">
        <v>0.0</v>
      </c>
    </row>
    <row r="46">
      <c r="I46" s="64">
        <v>2009.0</v>
      </c>
      <c r="J46" s="64">
        <v>4345.0</v>
      </c>
      <c r="K46" s="64">
        <v>4345.0</v>
      </c>
      <c r="L46" s="64">
        <v>0.0</v>
      </c>
      <c r="M46" s="64">
        <f t="shared" si="3"/>
        <v>0</v>
      </c>
      <c r="N46" s="64">
        <v>0.0</v>
      </c>
      <c r="O46" s="64">
        <v>0.0</v>
      </c>
      <c r="P46" s="64">
        <v>0.0</v>
      </c>
    </row>
    <row r="47">
      <c r="I47" s="64">
        <v>2010.0</v>
      </c>
      <c r="J47" s="64">
        <v>11495.0</v>
      </c>
      <c r="K47" s="64">
        <v>10235.0</v>
      </c>
      <c r="L47" s="64">
        <v>1260.0</v>
      </c>
      <c r="M47" s="64">
        <f t="shared" si="3"/>
        <v>0</v>
      </c>
      <c r="N47" s="64">
        <v>0.0</v>
      </c>
      <c r="O47" s="64">
        <v>0.0</v>
      </c>
      <c r="P47" s="64">
        <v>0.0</v>
      </c>
    </row>
    <row r="48">
      <c r="I48" s="64">
        <v>2011.0</v>
      </c>
      <c r="J48" s="64">
        <v>11408.0</v>
      </c>
      <c r="K48" s="64">
        <v>7668.0</v>
      </c>
      <c r="L48" s="64">
        <v>3740.0</v>
      </c>
      <c r="M48" s="64">
        <f t="shared" si="3"/>
        <v>0</v>
      </c>
      <c r="N48" s="64">
        <v>0.0</v>
      </c>
      <c r="O48" s="64">
        <v>0.0</v>
      </c>
      <c r="P48" s="64">
        <v>0.0</v>
      </c>
    </row>
    <row r="49">
      <c r="I49" s="64">
        <v>2012.0</v>
      </c>
      <c r="J49" s="64">
        <v>16811.0</v>
      </c>
      <c r="K49" s="64">
        <v>9451.0</v>
      </c>
      <c r="L49" s="64">
        <v>6960.0</v>
      </c>
      <c r="M49" s="64">
        <f t="shared" si="3"/>
        <v>400</v>
      </c>
      <c r="N49" s="64">
        <v>0.0</v>
      </c>
      <c r="O49" s="64">
        <v>400.0</v>
      </c>
      <c r="P49" s="64">
        <v>0.0</v>
      </c>
    </row>
    <row r="50">
      <c r="I50" s="64">
        <v>2013.0</v>
      </c>
      <c r="J50" s="64">
        <v>17465.0</v>
      </c>
      <c r="K50" s="64">
        <v>10495.0</v>
      </c>
      <c r="L50" s="64">
        <v>6820.0</v>
      </c>
      <c r="M50" s="64">
        <f t="shared" si="3"/>
        <v>150</v>
      </c>
      <c r="N50" s="64">
        <v>0.0</v>
      </c>
      <c r="O50" s="64">
        <v>150.0</v>
      </c>
      <c r="P50" s="64">
        <v>0.0</v>
      </c>
    </row>
    <row r="51">
      <c r="I51" s="64">
        <v>2014.0</v>
      </c>
      <c r="J51" s="64">
        <v>15390.0</v>
      </c>
      <c r="K51" s="64">
        <v>6770.0</v>
      </c>
      <c r="L51" s="64">
        <v>8620.0</v>
      </c>
      <c r="M51" s="64">
        <f t="shared" si="3"/>
        <v>0</v>
      </c>
      <c r="N51" s="64">
        <v>0.0</v>
      </c>
      <c r="O51" s="64">
        <v>0.0</v>
      </c>
      <c r="P51" s="64">
        <v>0.0</v>
      </c>
    </row>
    <row r="52">
      <c r="I52" s="64">
        <v>2015.0</v>
      </c>
      <c r="J52" s="64">
        <v>19560.0</v>
      </c>
      <c r="K52" s="64">
        <v>11045.0</v>
      </c>
      <c r="L52" s="64">
        <v>7965.0</v>
      </c>
      <c r="M52" s="64">
        <f t="shared" si="3"/>
        <v>550</v>
      </c>
      <c r="N52" s="64">
        <v>0.0</v>
      </c>
      <c r="O52" s="64">
        <v>250.0</v>
      </c>
      <c r="P52" s="64">
        <v>300.0</v>
      </c>
    </row>
    <row r="53">
      <c r="I53" s="64">
        <v>2016.0</v>
      </c>
      <c r="J53" s="64">
        <v>19245.0</v>
      </c>
      <c r="K53" s="64">
        <v>7220.0</v>
      </c>
      <c r="L53" s="64">
        <v>11775.0</v>
      </c>
      <c r="M53" s="64">
        <f t="shared" si="3"/>
        <v>250</v>
      </c>
      <c r="N53" s="64">
        <v>0.0</v>
      </c>
      <c r="O53" s="64">
        <v>250.0</v>
      </c>
      <c r="P53" s="64">
        <v>0.0</v>
      </c>
    </row>
    <row r="54">
      <c r="I54" s="64">
        <v>2017.0</v>
      </c>
      <c r="J54" s="64">
        <v>8835.0</v>
      </c>
      <c r="K54" s="64">
        <v>3190.0</v>
      </c>
      <c r="L54" s="64">
        <v>4900.0</v>
      </c>
      <c r="M54" s="64">
        <f t="shared" si="3"/>
        <v>745</v>
      </c>
      <c r="N54" s="64">
        <v>0.0</v>
      </c>
      <c r="O54" s="64">
        <v>250.0</v>
      </c>
      <c r="P54" s="64">
        <v>495.0</v>
      </c>
    </row>
    <row r="55">
      <c r="I55" s="64">
        <v>2018.0</v>
      </c>
      <c r="J55" s="64">
        <v>6320.0</v>
      </c>
      <c r="K55" s="64">
        <v>2000.0</v>
      </c>
      <c r="L55" s="64">
        <v>4320.0</v>
      </c>
      <c r="M55" s="64">
        <f t="shared" si="3"/>
        <v>0</v>
      </c>
      <c r="N55" s="64">
        <v>0.0</v>
      </c>
      <c r="O55" s="64">
        <v>0.0</v>
      </c>
      <c r="P55" s="64">
        <v>0.0</v>
      </c>
    </row>
    <row r="56">
      <c r="I56" s="64">
        <v>2019.0</v>
      </c>
      <c r="J56" s="64">
        <v>9097.0</v>
      </c>
      <c r="K56" s="64">
        <v>905.0</v>
      </c>
      <c r="L56" s="64">
        <v>7032.0</v>
      </c>
      <c r="M56" s="64">
        <f t="shared" si="3"/>
        <v>1160</v>
      </c>
      <c r="N56" s="64">
        <v>660.0</v>
      </c>
      <c r="O56" s="64">
        <v>0.0</v>
      </c>
      <c r="P56" s="64">
        <v>500.0</v>
      </c>
    </row>
    <row r="57">
      <c r="I57" s="64">
        <v>2020.0</v>
      </c>
      <c r="J57" s="64">
        <v>1690.0</v>
      </c>
      <c r="K57" s="64">
        <v>0.0</v>
      </c>
      <c r="L57" s="64">
        <v>660.0</v>
      </c>
      <c r="M57" s="64">
        <f t="shared" si="3"/>
        <v>1030</v>
      </c>
      <c r="N57" s="64">
        <v>660.0</v>
      </c>
      <c r="O57" s="64">
        <v>0.0</v>
      </c>
      <c r="P57" s="64">
        <v>370.0</v>
      </c>
    </row>
    <row r="58">
      <c r="I58" s="65" t="s">
        <v>11</v>
      </c>
      <c r="J58" s="64">
        <v>205954.5</v>
      </c>
      <c r="K58" s="64">
        <v>137617.5</v>
      </c>
      <c r="L58" s="64">
        <v>64052.0</v>
      </c>
      <c r="M58" s="64">
        <f t="shared" si="3"/>
        <v>4285</v>
      </c>
      <c r="N58" s="64">
        <v>1320.0</v>
      </c>
      <c r="O58" s="64">
        <v>1300.0</v>
      </c>
      <c r="P58" s="64">
        <v>1665.0</v>
      </c>
    </row>
  </sheetData>
  <hyperlinks>
    <hyperlink r:id="rId1" ref="B13"/>
    <hyperlink r:id="rId2" ref="B14"/>
  </hyperlin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B1" s="66" t="s">
        <v>95</v>
      </c>
      <c r="C1" s="21" t="s">
        <v>96</v>
      </c>
      <c r="D1" s="2"/>
      <c r="E1" s="2"/>
      <c r="F1" s="2"/>
      <c r="G1" s="2"/>
      <c r="L1" s="2"/>
    </row>
    <row r="2">
      <c r="C2" s="8" t="s">
        <v>97</v>
      </c>
    </row>
    <row r="3">
      <c r="B3" s="11" t="s">
        <v>98</v>
      </c>
    </row>
    <row r="4">
      <c r="B4" s="17" t="s">
        <v>35</v>
      </c>
      <c r="C4" s="67" t="s">
        <v>99</v>
      </c>
      <c r="D4" s="68" t="s">
        <v>40</v>
      </c>
      <c r="E4" s="68" t="s">
        <v>41</v>
      </c>
      <c r="F4" s="68" t="s">
        <v>42</v>
      </c>
      <c r="G4" s="69" t="s">
        <v>100</v>
      </c>
      <c r="H4" s="70">
        <v>2019.0</v>
      </c>
      <c r="I4" s="71" t="s">
        <v>40</v>
      </c>
      <c r="J4" s="71" t="s">
        <v>41</v>
      </c>
      <c r="K4" s="71" t="s">
        <v>42</v>
      </c>
    </row>
    <row r="5">
      <c r="B5" s="72" t="s">
        <v>2</v>
      </c>
      <c r="C5" s="73">
        <v>42.0</v>
      </c>
      <c r="D5" s="74">
        <v>84.0</v>
      </c>
      <c r="E5" s="74">
        <v>105.0</v>
      </c>
      <c r="F5" s="74">
        <v>81.0</v>
      </c>
      <c r="G5" s="75">
        <v>0.36</v>
      </c>
      <c r="H5" s="76">
        <f t="shared" ref="H5:K5" si="1">C5*0.36</f>
        <v>15.12</v>
      </c>
      <c r="I5" s="76">
        <f t="shared" si="1"/>
        <v>30.24</v>
      </c>
      <c r="J5" s="76">
        <f t="shared" si="1"/>
        <v>37.8</v>
      </c>
      <c r="K5" s="76">
        <f t="shared" si="1"/>
        <v>29.16</v>
      </c>
    </row>
    <row r="6">
      <c r="B6" s="72" t="s">
        <v>3</v>
      </c>
      <c r="C6" s="73">
        <v>1132.0</v>
      </c>
      <c r="D6" s="74">
        <v>920.0</v>
      </c>
      <c r="E6" s="74">
        <v>708.0</v>
      </c>
      <c r="F6" s="74">
        <v>1099.0</v>
      </c>
      <c r="G6" s="75">
        <v>0.86</v>
      </c>
      <c r="H6" s="76">
        <f t="shared" ref="H6:K6" si="2">C6*0.86</f>
        <v>973.52</v>
      </c>
      <c r="I6" s="76">
        <f t="shared" si="2"/>
        <v>791.2</v>
      </c>
      <c r="J6" s="76">
        <f t="shared" si="2"/>
        <v>608.88</v>
      </c>
      <c r="K6" s="76">
        <f t="shared" si="2"/>
        <v>945.14</v>
      </c>
    </row>
    <row r="7">
      <c r="B7" s="72" t="s">
        <v>4</v>
      </c>
      <c r="C7" s="73">
        <v>72.0</v>
      </c>
      <c r="D7" s="74">
        <v>133.0</v>
      </c>
      <c r="E7" s="74">
        <v>240.0</v>
      </c>
      <c r="F7" s="74">
        <v>309.0</v>
      </c>
      <c r="G7" s="75">
        <v>0.7</v>
      </c>
      <c r="H7" s="76">
        <f t="shared" ref="H7:K7" si="3">C7*0.7</f>
        <v>50.4</v>
      </c>
      <c r="I7" s="76">
        <f t="shared" si="3"/>
        <v>93.1</v>
      </c>
      <c r="J7" s="76">
        <f t="shared" si="3"/>
        <v>168</v>
      </c>
      <c r="K7" s="76">
        <f t="shared" si="3"/>
        <v>216.3</v>
      </c>
    </row>
    <row r="8">
      <c r="B8" s="72" t="s">
        <v>5</v>
      </c>
      <c r="C8" s="73">
        <v>174.0</v>
      </c>
      <c r="D8" s="74">
        <v>196.0</v>
      </c>
      <c r="E8" s="74">
        <v>258.0</v>
      </c>
      <c r="F8" s="74">
        <v>226.0</v>
      </c>
      <c r="G8" s="75">
        <v>0.95</v>
      </c>
      <c r="H8" s="76">
        <f t="shared" ref="H8:K8" si="4">C8*0.95</f>
        <v>165.3</v>
      </c>
      <c r="I8" s="76">
        <f t="shared" si="4"/>
        <v>186.2</v>
      </c>
      <c r="J8" s="76">
        <f t="shared" si="4"/>
        <v>245.1</v>
      </c>
      <c r="K8" s="76">
        <f t="shared" si="4"/>
        <v>214.7</v>
      </c>
    </row>
    <row r="9">
      <c r="B9" s="72" t="s">
        <v>6</v>
      </c>
      <c r="C9" s="73">
        <v>46.0</v>
      </c>
      <c r="D9" s="74">
        <v>61.0</v>
      </c>
      <c r="E9" s="74">
        <v>107.0</v>
      </c>
      <c r="F9" s="74">
        <v>109.0</v>
      </c>
      <c r="G9" s="75">
        <v>1.0</v>
      </c>
      <c r="H9" s="76">
        <f t="shared" ref="H9:K9" si="5">C9</f>
        <v>46</v>
      </c>
      <c r="I9" s="76">
        <f t="shared" si="5"/>
        <v>61</v>
      </c>
      <c r="J9" s="76">
        <f t="shared" si="5"/>
        <v>107</v>
      </c>
      <c r="K9" s="76">
        <f t="shared" si="5"/>
        <v>109</v>
      </c>
    </row>
    <row r="10">
      <c r="B10" s="72" t="s">
        <v>7</v>
      </c>
      <c r="C10" s="73">
        <v>8.0</v>
      </c>
      <c r="D10" s="74">
        <v>7.0</v>
      </c>
      <c r="E10" s="74">
        <v>7.0</v>
      </c>
      <c r="F10" s="74">
        <v>7.0</v>
      </c>
      <c r="G10" s="75">
        <v>1.0</v>
      </c>
      <c r="H10" s="76">
        <f t="shared" ref="H10:K10" si="6">C10</f>
        <v>8</v>
      </c>
      <c r="I10" s="76">
        <f t="shared" si="6"/>
        <v>7</v>
      </c>
      <c r="J10" s="76">
        <f t="shared" si="6"/>
        <v>7</v>
      </c>
      <c r="K10" s="76">
        <f t="shared" si="6"/>
        <v>7</v>
      </c>
    </row>
    <row r="11">
      <c r="B11" s="72" t="s">
        <v>8</v>
      </c>
      <c r="C11" s="73">
        <v>0.0</v>
      </c>
      <c r="D11" s="74">
        <v>2.0</v>
      </c>
      <c r="E11" s="74">
        <v>13.0</v>
      </c>
      <c r="F11" s="74"/>
      <c r="G11" s="75">
        <v>1.0</v>
      </c>
      <c r="H11" s="76">
        <f t="shared" ref="H11:K11" si="7">C11</f>
        <v>0</v>
      </c>
      <c r="I11" s="76">
        <f t="shared" si="7"/>
        <v>2</v>
      </c>
      <c r="J11" s="76">
        <f t="shared" si="7"/>
        <v>13</v>
      </c>
      <c r="K11" s="76" t="str">
        <f t="shared" si="7"/>
        <v/>
      </c>
    </row>
    <row r="12">
      <c r="B12" s="72" t="s">
        <v>9</v>
      </c>
      <c r="C12" s="73">
        <v>51.0</v>
      </c>
      <c r="D12" s="74">
        <v>279.0</v>
      </c>
      <c r="E12" s="74">
        <v>584.0</v>
      </c>
      <c r="F12" s="74">
        <v>517.0</v>
      </c>
      <c r="G12" s="75">
        <v>0.93</v>
      </c>
      <c r="H12" s="76">
        <f t="shared" ref="H12:K12" si="8">C12*0.93</f>
        <v>47.43</v>
      </c>
      <c r="I12" s="76">
        <f t="shared" si="8"/>
        <v>259.47</v>
      </c>
      <c r="J12" s="76">
        <f t="shared" si="8"/>
        <v>543.12</v>
      </c>
      <c r="K12" s="76">
        <f t="shared" si="8"/>
        <v>480.81</v>
      </c>
    </row>
    <row r="13">
      <c r="B13" s="72" t="s">
        <v>10</v>
      </c>
      <c r="C13" s="73">
        <v>66.0</v>
      </c>
      <c r="D13" s="74">
        <v>186.0</v>
      </c>
      <c r="E13" s="74">
        <v>343.0</v>
      </c>
      <c r="F13" s="74">
        <v>251.0</v>
      </c>
      <c r="G13" s="75">
        <v>1.0</v>
      </c>
      <c r="H13" s="76">
        <f t="shared" ref="H13:K13" si="9">C13</f>
        <v>66</v>
      </c>
      <c r="I13" s="76">
        <f t="shared" si="9"/>
        <v>186</v>
      </c>
      <c r="J13" s="76">
        <f t="shared" si="9"/>
        <v>343</v>
      </c>
      <c r="K13" s="76">
        <f t="shared" si="9"/>
        <v>251</v>
      </c>
    </row>
    <row r="14">
      <c r="B14" s="77" t="s">
        <v>43</v>
      </c>
      <c r="C14" s="78">
        <f t="shared" ref="C14:F14" si="10">sum(C5:C13)</f>
        <v>1591</v>
      </c>
      <c r="D14" s="78">
        <f t="shared" si="10"/>
        <v>1868</v>
      </c>
      <c r="E14" s="78">
        <f t="shared" si="10"/>
        <v>2365</v>
      </c>
      <c r="F14" s="78">
        <f t="shared" si="10"/>
        <v>2599</v>
      </c>
      <c r="G14" s="79"/>
      <c r="H14" s="80">
        <f t="shared" ref="H14:K14" si="11">sum(H5:H13)</f>
        <v>1371.77</v>
      </c>
      <c r="I14" s="80">
        <f t="shared" si="11"/>
        <v>1616.21</v>
      </c>
      <c r="J14" s="80">
        <f t="shared" si="11"/>
        <v>2072.9</v>
      </c>
      <c r="K14" s="80">
        <f t="shared" si="11"/>
        <v>2253.11</v>
      </c>
    </row>
    <row r="17">
      <c r="C17" s="66" t="s">
        <v>101</v>
      </c>
      <c r="D17" s="66" t="s">
        <v>102</v>
      </c>
    </row>
    <row r="18">
      <c r="B18" s="8" t="s">
        <v>103</v>
      </c>
      <c r="C18" s="8">
        <v>0.36</v>
      </c>
      <c r="D18" s="21" t="s">
        <v>104</v>
      </c>
    </row>
    <row r="19">
      <c r="B19" s="8" t="s">
        <v>3</v>
      </c>
      <c r="C19" s="8">
        <v>0.86</v>
      </c>
      <c r="D19" s="21" t="s">
        <v>104</v>
      </c>
    </row>
    <row r="20">
      <c r="B20" s="8" t="s">
        <v>5</v>
      </c>
      <c r="C20" s="8">
        <v>0.95</v>
      </c>
      <c r="D20" s="21" t="s">
        <v>104</v>
      </c>
    </row>
    <row r="21">
      <c r="B21" s="8" t="s">
        <v>4</v>
      </c>
      <c r="C21" s="8">
        <v>0.7</v>
      </c>
      <c r="D21" s="21" t="s">
        <v>104</v>
      </c>
    </row>
    <row r="22">
      <c r="B22" s="8" t="s">
        <v>6</v>
      </c>
      <c r="C22" s="8">
        <v>1.0</v>
      </c>
      <c r="D22" s="8" t="s">
        <v>105</v>
      </c>
    </row>
    <row r="23">
      <c r="B23" s="8" t="s">
        <v>10</v>
      </c>
      <c r="C23" s="8">
        <v>1.0</v>
      </c>
      <c r="D23" s="8" t="s">
        <v>105</v>
      </c>
    </row>
    <row r="24">
      <c r="B24" s="8" t="s">
        <v>68</v>
      </c>
      <c r="C24" s="8">
        <v>1.0</v>
      </c>
      <c r="D24" s="8" t="s">
        <v>105</v>
      </c>
    </row>
    <row r="25">
      <c r="B25" s="8" t="s">
        <v>9</v>
      </c>
      <c r="C25" s="21">
        <v>0.93</v>
      </c>
      <c r="D25" s="21" t="s">
        <v>106</v>
      </c>
    </row>
  </sheetData>
  <drawing r:id="rId1"/>
</worksheet>
</file>